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U:\ACCE\myfinancialwellness.us\"/>
    </mc:Choice>
  </mc:AlternateContent>
  <xr:revisionPtr revIDLastSave="0" documentId="10_ncr:100000_{4A296D25-00AF-43A7-B911-9DC88FF5ADEE}" xr6:coauthVersionLast="31" xr6:coauthVersionMax="31" xr10:uidLastSave="{00000000-0000-0000-0000-000000000000}"/>
  <bookViews>
    <workbookView xWindow="0" yWindow="0" windowWidth="20400" windowHeight="7032" xr2:uid="{00000000-000D-0000-FFFF-FFFF00000000}"/>
  </bookViews>
  <sheets>
    <sheet name="Retirement Planner" sheetId="6" r:id="rId1"/>
    <sheet name="Calculations" sheetId="5" state="hidden" r:id="rId2"/>
  </sheets>
  <definedNames>
    <definedName name="AfterRetirement">'Retirement Planner'!$B1&gt;=DesiredRetirementAge</definedName>
    <definedName name="Age">IF(PlanYear&lt;=PlanYears,PlanYear-1+YourCurrentAge,NA())</definedName>
    <definedName name="AnnualPenionsBenefitsAtRetirement">'Retirement Planner'!$G$6</definedName>
    <definedName name="AnnualPensionBenefitAfterRetirementIncreasesPercentage">'Retirement Planner'!$G$7</definedName>
    <definedName name="AnnualPensionBenefitAmountUncertaintyPercentage">'Retirement Planner'!$J$9</definedName>
    <definedName name="AnnualPensionCenefitIncreasesUncertaintyPercentage">'Retirement Planner'!$J$10</definedName>
    <definedName name="AnnualSavingsAmountUncertaintyPercentage">'Retirement Planner'!$J$7</definedName>
    <definedName name="AnnualSavingsIncreasesUncertaintyPercentage">'Retirement Planner'!$J$8</definedName>
    <definedName name="Balance">IF(PlanYear&lt;=PlanYears,Calculations!$K1048576,NA())</definedName>
    <definedName name="Balance_Over">IF(PlanYear&lt;=PlanYears,Calculations!$AA1048576,NA())</definedName>
    <definedName name="Balance_Under">IF(PlanYear&lt;=PlanYears,Calculations!$S1048576,NA())</definedName>
    <definedName name="BeforeRetirement">'Retirement Planner'!$B1&lt;DesiredRetirementAge</definedName>
    <definedName name="ColumnTitleRegion1..I114.1">'Retirement Planner'!$B$14</definedName>
    <definedName name="CurrentAnnualIncome">'Retirement Planner'!$D$7</definedName>
    <definedName name="CurrentAnnualIncomeIncreasesPercentage">'Retirement Planner'!$D$8</definedName>
    <definedName name="CurrentAnnualSavingsAmount">'Retirement Planner'!$D$10</definedName>
    <definedName name="CurrentAnnualSavingsAmount_Over">CurrentAnnualSavingsAmount+CurrentAnnualSavingsAmount*AnnualSavingsAmountUncertaintyPercentage/2</definedName>
    <definedName name="CurrentAnnualSavingsAmount_Under">CurrentAnnualSavingsAmount-CurrentAnnualSavingsAmount*AnnualSavingsAmountUncertaintyPercentage/2</definedName>
    <definedName name="CurrentAnnualSavingsIncreasesPercentage">'Retirement Planner'!$D$11</definedName>
    <definedName name="CurrentRetirementSavingsBalance">'Retirement Planner'!$D$9</definedName>
    <definedName name="DesiredRetirementAge">'Retirement Planner'!$G$8</definedName>
    <definedName name="DesiredRetirementIncome">IF(PlanYear&lt;=PlanYears,AfterRetirement*IncomeReplacementAtRetirementPercentage*CurrentAnnualIncome*(1+CurrentAnnualIncomeIncreasesPercentage)^(Calculations!$B1-Calculations!$B$15),NA())</definedName>
    <definedName name="EndBalance">IF(PlanYear&lt;=PlanYears,Calculations!XEZ1+Calculations!XFA1+Calculations!XFB1-Calculations!XFC1+Calculations!XFD1,NA())</definedName>
    <definedName name="IncomeReplacementAtRetirementPercentage">'Retirement Planner'!$G$10</definedName>
    <definedName name="Interest">IF(PlanYear&lt;=PlanYears,(Calculations!XFD1*BeforeRetirement*InvestmentReturnPreRetirementPercentage)+(Calculations!XFD1*AfterRetirement*InvestmentReturnPostRetirementPercentage),NA())</definedName>
    <definedName name="Interest_Over">IF(PlanYear&lt;=PlanYears,(Calculations!XFD1*BeforeRetirement*(InvestmentReturnPreRetirementPercentage+InvestmentReturnUncertaintyPercentage/2))+(Calculations!XFD1*AfterRetirement*(InvestmentReturnPostRetirementPercentage+InvestmentReturnUncertaintyPercentage/2)),NA())</definedName>
    <definedName name="Interest_Under">IF(PlanYear&lt;=PlanYears,(Calculations!XFD1*BeforeRetirement*(InvestmentReturnPreRetirementPercentage-InvestmentReturnUncertaintyPercentage/2))+(Calculations!XFD1*AfterRetirement*(InvestmentReturnPostRetirementPercentage-InvestmentReturnUncertaintyPercentage/2)),NA())</definedName>
    <definedName name="InvestmentReturnPostRetirementPercentage">'Retirement Planner'!$G$11</definedName>
    <definedName name="InvestmentReturnPreRetirementPercentage">'Retirement Planner'!$D$12</definedName>
    <definedName name="InvestmentReturnUncertaintyPercentage">'Retirement Planner'!$J$6</definedName>
    <definedName name="LastRow">COUNTIF('Retirement Planner'!$B$14:$B$114,"&gt;1")+35</definedName>
    <definedName name="PensionIncome">IF(PlanYear&lt;=PlanYears,AfterRetirement*PensionIncomeInflated,NA())</definedName>
    <definedName name="PensionIncome_Over">IF(PlanYear&lt;=PlanYears,AfterRetirement*PensionIncomeInflated_Over,NA())</definedName>
    <definedName name="PensionIncome_Under">IF(PlanYear&lt;=PlanYears,AfterRetirement*PensionIncomeInflated_Under,NA())</definedName>
    <definedName name="PensionIncomeInflated">AnnualPenionsBenefitsAtRetirement*(1+AnnualPensionBenefitAfterRetirementIncreasesPercentage)^(Calculations!$B1-DesiredRetirementAge)</definedName>
    <definedName name="PensionIncomeInflated_Over">(AnnualPenionsBenefitsAtRetirement+AnnualPenionsBenefitsAtRetirement*AnnualPensionBenefitAmountUncertaintyPercentage/2)*(1+AnnualPensionBenefitAfterRetirementIncreasesPercentage+AnnualPensionCenefitIncreasesUncertaintyPercentage/2)^(Calculations!$B1-DesiredRetirementAge)</definedName>
    <definedName name="PensionIncomeInflated_Under">(AnnualPenionsBenefitsAtRetirement-AnnualPenionsBenefitsAtRetirement*AnnualPensionBenefitAmountUncertaintyPercentage/2)*(1+AnnualPensionBenefitAfterRetirementIncreasesPercentage-AnnualPensionCenefitIncreasesUncertaintyPercentage/2)^(Calculations!$B1-DesiredRetirementAge)</definedName>
    <definedName name="PlanYear">ROWS(Calculations!$B$15:$B1)</definedName>
    <definedName name="PlanYears">YearsOfRetirementIncome+(DesiredRetirementAge-YourCurrentAge)</definedName>
    <definedName name="Print_Area_Reset">OFFSET('Retirement Planner'!$A$1:$P$114,0,0,LastRow)</definedName>
    <definedName name="_xlnm.Print_Titles" localSheetId="0">'Retirement Planner'!$14:$14</definedName>
    <definedName name="ResultsDisplay_Failure">Calculations!$K$6</definedName>
    <definedName name="ResultsDisplay_Failure_1">Calculations!$K$9</definedName>
    <definedName name="ResultsDisplay_Failure_2">Calculations!$K$10</definedName>
    <definedName name="ResultsDisplay_Failure_3">Calculations!$K$11</definedName>
    <definedName name="ResultsDisplay_Failure_4">Calculations!$K$12</definedName>
    <definedName name="ResultsDisplay_Success">Calculations!$K$7</definedName>
    <definedName name="ResultsDisplay_Success_1">Calculations!$I$9</definedName>
    <definedName name="ResultsDisplay_Success_2">Calculations!$I$10</definedName>
    <definedName name="ResultsDisplay_Success_3">Calculations!$I$11</definedName>
    <definedName name="ResultsDisplay_Success_4">Calculations!$I$12</definedName>
    <definedName name="ResultsDisplay_Success_5">Calculations!$I$13</definedName>
    <definedName name="RowTitleRegion1..D12">'Retirement Planner'!$B$6</definedName>
    <definedName name="RowTitleRegion2..G11">'Retirement Planner'!$E$6</definedName>
    <definedName name="RowTitleRegion3..J10">'Retirement Planner'!$H$6</definedName>
    <definedName name="Salary">IF(PlanYear&lt;=PlanYears,BeforeRetirement*(Calculations!$C1048576+Calculations!$C1048576*CurrentAnnualIncomeIncreasesPercentage),NA())</definedName>
    <definedName name="SavingsBalance_Disbursements">Calculations!$I$15:INDEX(Calculations!$I$15:$I$114,PlanYears)</definedName>
    <definedName name="SavingsBalance_RetiredPeriod">Calculations!$AE$15:INDEX(Calculations!$AE$15:$AE$114,PlanYears)</definedName>
    <definedName name="SavingsBalance_WorkingPeriod">Calculations!$AD$15:INDEX(Calculations!$AD$15:$AD$114,PlanYears)</definedName>
    <definedName name="Success">Calculations!$G$8</definedName>
    <definedName name="UncertaintyCone_Over">Calculations!$AH$15:INDEX(Calculations!$AH$15:$AH$114,PlanYears)</definedName>
    <definedName name="UncertaintyCone_Under">Calculations!$S$15:INDEX(Calculations!$S$15:$S$114,PlanYears)</definedName>
    <definedName name="YearlySavings">IF(PlanYear&lt;=PlanYears,BeforeRetirement*YearlySavingsInflated,NA())</definedName>
    <definedName name="YearlySavings_Over">IF(PlanYear&lt;=PlanYears,BeforeRetirement*YearlySavingsInflated_Over,NA())</definedName>
    <definedName name="YearlySavings_Under">IF(PlanYear&lt;=PlanYears,BeforeRetirement*YearlySavingsInflated_Under,NA())</definedName>
    <definedName name="YearlySavingsInflated">Calculations!$H1048576+Calculations!$H1048576*CurrentAnnualSavingsIncreasesPercentage</definedName>
    <definedName name="YearlySavingsInflated_Over">Calculations!$X1048576+Calculations!$X1048576*(CurrentAnnualSavingsIncreasesPercentage+AnnualSavingsIncreasesUncertaintyPercentage/2)</definedName>
    <definedName name="YearlySavingsInflated_Under">Calculations!$P1048576+Calculations!$P1048576*(CurrentAnnualSavingsIncreasesPercentage-AnnualSavingsIncreasesUncertaintyPercentage/2)</definedName>
    <definedName name="YearsOfRetirementIncome">'Retirement Planner'!$G$9</definedName>
    <definedName name="YourCurrentAge">'Retirement Planner'!$D$6</definedName>
  </definedNames>
  <calcPr calcId="179017"/>
  <fileRecoveryPr autoRecover="0"/>
</workbook>
</file>

<file path=xl/calcChain.xml><?xml version="1.0" encoding="utf-8"?>
<calcChain xmlns="http://schemas.openxmlformats.org/spreadsheetml/2006/main">
  <c r="C15" i="5" l="1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H4" i="5" l="1"/>
  <c r="X15" i="5"/>
  <c r="Z98" i="5" l="1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P15" i="5"/>
  <c r="R97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AA114" i="5"/>
  <c r="Y114" i="5"/>
  <c r="AA113" i="5"/>
  <c r="Y113" i="5"/>
  <c r="AA112" i="5"/>
  <c r="Y112" i="5"/>
  <c r="AA111" i="5"/>
  <c r="Y111" i="5"/>
  <c r="AA110" i="5"/>
  <c r="Y110" i="5"/>
  <c r="AA109" i="5"/>
  <c r="Y109" i="5"/>
  <c r="AA108" i="5"/>
  <c r="Y108" i="5"/>
  <c r="AA107" i="5"/>
  <c r="Y107" i="5"/>
  <c r="AA106" i="5"/>
  <c r="Y106" i="5"/>
  <c r="AA105" i="5"/>
  <c r="Y105" i="5"/>
  <c r="AA104" i="5"/>
  <c r="Y104" i="5"/>
  <c r="AA103" i="5"/>
  <c r="Y103" i="5"/>
  <c r="AA102" i="5"/>
  <c r="Y102" i="5"/>
  <c r="AA101" i="5"/>
  <c r="Y101" i="5"/>
  <c r="AA100" i="5"/>
  <c r="Y100" i="5"/>
  <c r="V15" i="5"/>
  <c r="S114" i="5"/>
  <c r="Q114" i="5"/>
  <c r="S113" i="5"/>
  <c r="Q113" i="5"/>
  <c r="S112" i="5"/>
  <c r="Q112" i="5"/>
  <c r="S111" i="5"/>
  <c r="Q111" i="5"/>
  <c r="S110" i="5"/>
  <c r="Q110" i="5"/>
  <c r="S109" i="5"/>
  <c r="Q109" i="5"/>
  <c r="S108" i="5"/>
  <c r="Q108" i="5"/>
  <c r="S107" i="5"/>
  <c r="Q107" i="5"/>
  <c r="S106" i="5"/>
  <c r="Q106" i="5"/>
  <c r="S105" i="5"/>
  <c r="Q105" i="5"/>
  <c r="S104" i="5"/>
  <c r="Q104" i="5"/>
  <c r="S103" i="5"/>
  <c r="Q103" i="5"/>
  <c r="S102" i="5"/>
  <c r="Q102" i="5"/>
  <c r="S101" i="5"/>
  <c r="Q101" i="5"/>
  <c r="S100" i="5"/>
  <c r="Q100" i="5"/>
  <c r="Q98" i="5"/>
  <c r="N15" i="5"/>
  <c r="F100" i="5"/>
  <c r="D100" i="6" s="1"/>
  <c r="F101" i="5"/>
  <c r="D101" i="6" s="1"/>
  <c r="F102" i="5"/>
  <c r="D102" i="6" s="1"/>
  <c r="F103" i="5"/>
  <c r="D103" i="6" s="1"/>
  <c r="F104" i="5"/>
  <c r="D104" i="6" s="1"/>
  <c r="F105" i="5"/>
  <c r="D105" i="6" s="1"/>
  <c r="F106" i="5"/>
  <c r="D106" i="6" s="1"/>
  <c r="F107" i="5"/>
  <c r="D107" i="6" s="1"/>
  <c r="F108" i="5"/>
  <c r="D108" i="6" s="1"/>
  <c r="F109" i="5"/>
  <c r="D109" i="6" s="1"/>
  <c r="F110" i="5"/>
  <c r="D110" i="6" s="1"/>
  <c r="F111" i="5"/>
  <c r="D111" i="6" s="1"/>
  <c r="F112" i="5"/>
  <c r="D112" i="6" s="1"/>
  <c r="F113" i="5"/>
  <c r="D113" i="6" s="1"/>
  <c r="F114" i="5"/>
  <c r="D114" i="6" s="1"/>
  <c r="K114" i="5"/>
  <c r="I114" i="6" s="1"/>
  <c r="J114" i="5"/>
  <c r="H114" i="6" s="1"/>
  <c r="I114" i="5"/>
  <c r="G114" i="6" s="1"/>
  <c r="H114" i="5"/>
  <c r="F114" i="6" s="1"/>
  <c r="G114" i="5"/>
  <c r="E114" i="6" s="1"/>
  <c r="C114" i="6"/>
  <c r="B114" i="5"/>
  <c r="B114" i="6" s="1"/>
  <c r="K113" i="5"/>
  <c r="I113" i="6" s="1"/>
  <c r="J113" i="5"/>
  <c r="H113" i="6" s="1"/>
  <c r="I113" i="5"/>
  <c r="G113" i="6" s="1"/>
  <c r="H113" i="5"/>
  <c r="F113" i="6" s="1"/>
  <c r="G113" i="5"/>
  <c r="E113" i="6" s="1"/>
  <c r="C113" i="6"/>
  <c r="B113" i="5"/>
  <c r="B113" i="6" s="1"/>
  <c r="K112" i="5"/>
  <c r="I112" i="6" s="1"/>
  <c r="J112" i="5"/>
  <c r="H112" i="6" s="1"/>
  <c r="I112" i="5"/>
  <c r="G112" i="6" s="1"/>
  <c r="H112" i="5"/>
  <c r="F112" i="6" s="1"/>
  <c r="G112" i="5"/>
  <c r="E112" i="6" s="1"/>
  <c r="C112" i="6"/>
  <c r="B112" i="5"/>
  <c r="B112" i="6" s="1"/>
  <c r="K111" i="5"/>
  <c r="I111" i="6" s="1"/>
  <c r="J111" i="5"/>
  <c r="H111" i="6" s="1"/>
  <c r="I111" i="5"/>
  <c r="G111" i="6" s="1"/>
  <c r="H111" i="5"/>
  <c r="F111" i="6" s="1"/>
  <c r="G111" i="5"/>
  <c r="E111" i="6" s="1"/>
  <c r="C111" i="6"/>
  <c r="B111" i="5"/>
  <c r="B111" i="6" s="1"/>
  <c r="K110" i="5"/>
  <c r="I110" i="6" s="1"/>
  <c r="J110" i="5"/>
  <c r="H110" i="6" s="1"/>
  <c r="I110" i="5"/>
  <c r="G110" i="6" s="1"/>
  <c r="H110" i="5"/>
  <c r="F110" i="6" s="1"/>
  <c r="G110" i="5"/>
  <c r="E110" i="6" s="1"/>
  <c r="C110" i="6"/>
  <c r="B110" i="5"/>
  <c r="B110" i="6" s="1"/>
  <c r="K109" i="5"/>
  <c r="I109" i="6" s="1"/>
  <c r="J109" i="5"/>
  <c r="H109" i="6" s="1"/>
  <c r="I109" i="5"/>
  <c r="G109" i="6" s="1"/>
  <c r="H109" i="5"/>
  <c r="F109" i="6" s="1"/>
  <c r="G109" i="5"/>
  <c r="E109" i="6" s="1"/>
  <c r="C109" i="6"/>
  <c r="B109" i="5"/>
  <c r="B109" i="6" s="1"/>
  <c r="K108" i="5"/>
  <c r="I108" i="6" s="1"/>
  <c r="J108" i="5"/>
  <c r="H108" i="6" s="1"/>
  <c r="I108" i="5"/>
  <c r="G108" i="6" s="1"/>
  <c r="H108" i="5"/>
  <c r="F108" i="6" s="1"/>
  <c r="G108" i="5"/>
  <c r="E108" i="6" s="1"/>
  <c r="C108" i="6"/>
  <c r="B108" i="5"/>
  <c r="B108" i="6" s="1"/>
  <c r="K107" i="5"/>
  <c r="I107" i="6" s="1"/>
  <c r="J107" i="5"/>
  <c r="H107" i="6" s="1"/>
  <c r="I107" i="5"/>
  <c r="G107" i="6" s="1"/>
  <c r="H107" i="5"/>
  <c r="F107" i="6" s="1"/>
  <c r="G107" i="5"/>
  <c r="E107" i="6" s="1"/>
  <c r="C107" i="6"/>
  <c r="B107" i="5"/>
  <c r="B107" i="6" s="1"/>
  <c r="K106" i="5"/>
  <c r="I106" i="6" s="1"/>
  <c r="J106" i="5"/>
  <c r="H106" i="6" s="1"/>
  <c r="I106" i="5"/>
  <c r="G106" i="6" s="1"/>
  <c r="H106" i="5"/>
  <c r="F106" i="6" s="1"/>
  <c r="G106" i="5"/>
  <c r="E106" i="6" s="1"/>
  <c r="C106" i="6"/>
  <c r="B106" i="5"/>
  <c r="B106" i="6" s="1"/>
  <c r="K105" i="5"/>
  <c r="I105" i="6" s="1"/>
  <c r="J105" i="5"/>
  <c r="H105" i="6" s="1"/>
  <c r="I105" i="5"/>
  <c r="G105" i="6" s="1"/>
  <c r="H105" i="5"/>
  <c r="F105" i="6" s="1"/>
  <c r="G105" i="5"/>
  <c r="E105" i="6" s="1"/>
  <c r="C105" i="6"/>
  <c r="B105" i="5"/>
  <c r="B105" i="6" s="1"/>
  <c r="K104" i="5"/>
  <c r="I104" i="6" s="1"/>
  <c r="J104" i="5"/>
  <c r="H104" i="6" s="1"/>
  <c r="I104" i="5"/>
  <c r="G104" i="6" s="1"/>
  <c r="H104" i="5"/>
  <c r="F104" i="6" s="1"/>
  <c r="G104" i="5"/>
  <c r="E104" i="6" s="1"/>
  <c r="C104" i="6"/>
  <c r="B104" i="5"/>
  <c r="B104" i="6" s="1"/>
  <c r="K103" i="5"/>
  <c r="I103" i="6" s="1"/>
  <c r="J103" i="5"/>
  <c r="H103" i="6" s="1"/>
  <c r="I103" i="5"/>
  <c r="G103" i="6" s="1"/>
  <c r="H103" i="5"/>
  <c r="F103" i="6" s="1"/>
  <c r="G103" i="5"/>
  <c r="E103" i="6" s="1"/>
  <c r="C103" i="6"/>
  <c r="B103" i="5"/>
  <c r="B103" i="6" s="1"/>
  <c r="K102" i="5"/>
  <c r="I102" i="6" s="1"/>
  <c r="J102" i="5"/>
  <c r="H102" i="6" s="1"/>
  <c r="I102" i="5"/>
  <c r="G102" i="6" s="1"/>
  <c r="H102" i="5"/>
  <c r="F102" i="6" s="1"/>
  <c r="G102" i="5"/>
  <c r="E102" i="6" s="1"/>
  <c r="C102" i="6"/>
  <c r="B102" i="5"/>
  <c r="B102" i="6" s="1"/>
  <c r="K101" i="5"/>
  <c r="I101" i="6" s="1"/>
  <c r="J101" i="5"/>
  <c r="H101" i="6" s="1"/>
  <c r="I101" i="5"/>
  <c r="G101" i="6" s="1"/>
  <c r="H101" i="5"/>
  <c r="F101" i="6" s="1"/>
  <c r="G101" i="5"/>
  <c r="E101" i="6" s="1"/>
  <c r="C101" i="6"/>
  <c r="B101" i="5"/>
  <c r="B101" i="6" s="1"/>
  <c r="K100" i="5"/>
  <c r="I100" i="6" s="1"/>
  <c r="J100" i="5"/>
  <c r="H100" i="6" s="1"/>
  <c r="I100" i="5"/>
  <c r="G100" i="6" s="1"/>
  <c r="H100" i="5"/>
  <c r="F100" i="6" s="1"/>
  <c r="G100" i="5"/>
  <c r="E100" i="6" s="1"/>
  <c r="C100" i="6"/>
  <c r="B100" i="5"/>
  <c r="B100" i="6" s="1"/>
  <c r="B99" i="5"/>
  <c r="B99" i="6" s="1"/>
  <c r="J98" i="5"/>
  <c r="H98" i="6" s="1"/>
  <c r="B98" i="5"/>
  <c r="B98" i="6" s="1"/>
  <c r="Y98" i="5" s="1"/>
  <c r="J97" i="5"/>
  <c r="H97" i="6" s="1"/>
  <c r="B97" i="5"/>
  <c r="B97" i="6" s="1"/>
  <c r="B96" i="5"/>
  <c r="B96" i="6" s="1"/>
  <c r="B95" i="5"/>
  <c r="B95" i="6" s="1"/>
  <c r="B94" i="5"/>
  <c r="B94" i="6" s="1"/>
  <c r="J93" i="5"/>
  <c r="H93" i="6" s="1"/>
  <c r="B93" i="5"/>
  <c r="B93" i="6" s="1"/>
  <c r="B92" i="5"/>
  <c r="B92" i="6" s="1"/>
  <c r="J91" i="5"/>
  <c r="H91" i="6" s="1"/>
  <c r="B91" i="5"/>
  <c r="B91" i="6" s="1"/>
  <c r="B90" i="5"/>
  <c r="B90" i="6" s="1"/>
  <c r="B89" i="5"/>
  <c r="B89" i="6" s="1"/>
  <c r="J89" i="5" s="1"/>
  <c r="H89" i="6" s="1"/>
  <c r="B88" i="5"/>
  <c r="B88" i="6" s="1"/>
  <c r="B87" i="5"/>
  <c r="B87" i="6" s="1"/>
  <c r="J87" i="5" s="1"/>
  <c r="H87" i="6" s="1"/>
  <c r="B86" i="5"/>
  <c r="B86" i="6" s="1"/>
  <c r="J85" i="5"/>
  <c r="H85" i="6" s="1"/>
  <c r="B85" i="5"/>
  <c r="B85" i="6" s="1"/>
  <c r="B84" i="5"/>
  <c r="B84" i="6" s="1"/>
  <c r="J83" i="5"/>
  <c r="H83" i="6" s="1"/>
  <c r="B83" i="5"/>
  <c r="B83" i="6" s="1"/>
  <c r="B82" i="5"/>
  <c r="B82" i="6" s="1"/>
  <c r="B81" i="5"/>
  <c r="B81" i="6" s="1"/>
  <c r="J81" i="5" s="1"/>
  <c r="H81" i="6" s="1"/>
  <c r="B80" i="5"/>
  <c r="B80" i="6" s="1"/>
  <c r="B79" i="5"/>
  <c r="B78" i="5"/>
  <c r="B77" i="5"/>
  <c r="B77" i="6" s="1"/>
  <c r="B76" i="5"/>
  <c r="B76" i="6" s="1"/>
  <c r="B75" i="5"/>
  <c r="B75" i="6" s="1"/>
  <c r="B74" i="5"/>
  <c r="B74" i="6" s="1"/>
  <c r="B73" i="5"/>
  <c r="B72" i="5"/>
  <c r="B72" i="6" s="1"/>
  <c r="B71" i="5"/>
  <c r="B70" i="5"/>
  <c r="B70" i="6" s="1"/>
  <c r="B69" i="5"/>
  <c r="B69" i="6" s="1"/>
  <c r="B68" i="5"/>
  <c r="B68" i="6" s="1"/>
  <c r="B67" i="5"/>
  <c r="B67" i="6" s="1"/>
  <c r="B66" i="5"/>
  <c r="B65" i="5"/>
  <c r="B65" i="6" s="1"/>
  <c r="B64" i="5"/>
  <c r="B64" i="6" s="1"/>
  <c r="B63" i="5"/>
  <c r="B63" i="6" s="1"/>
  <c r="B62" i="5"/>
  <c r="B62" i="6" s="1"/>
  <c r="B61" i="5"/>
  <c r="B61" i="6" s="1"/>
  <c r="B60" i="5"/>
  <c r="B60" i="6" s="1"/>
  <c r="B59" i="5"/>
  <c r="B59" i="6" s="1"/>
  <c r="B58" i="5"/>
  <c r="B58" i="6" s="1"/>
  <c r="B57" i="5"/>
  <c r="B56" i="5"/>
  <c r="B55" i="5"/>
  <c r="B55" i="6" s="1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H15" i="5"/>
  <c r="F15" i="6" s="1"/>
  <c r="F15" i="5"/>
  <c r="D15" i="6" s="1"/>
  <c r="C15" i="6"/>
  <c r="B15" i="5"/>
  <c r="I96" i="5" l="1"/>
  <c r="G96" i="6" s="1"/>
  <c r="Q96" i="5"/>
  <c r="I95" i="5"/>
  <c r="G95" i="6" s="1"/>
  <c r="J96" i="5"/>
  <c r="H96" i="6" s="1"/>
  <c r="I99" i="5"/>
  <c r="G99" i="6" s="1"/>
  <c r="Y96" i="5"/>
  <c r="R96" i="5"/>
  <c r="Z97" i="5"/>
  <c r="J95" i="5"/>
  <c r="H95" i="6" s="1"/>
  <c r="I98" i="5"/>
  <c r="G98" i="6" s="1"/>
  <c r="J99" i="5"/>
  <c r="H99" i="6" s="1"/>
  <c r="Q95" i="5"/>
  <c r="Q97" i="5"/>
  <c r="Q99" i="5"/>
  <c r="R99" i="5"/>
  <c r="R95" i="5"/>
  <c r="Z96" i="5"/>
  <c r="I97" i="5"/>
  <c r="G97" i="6" s="1"/>
  <c r="Y95" i="5"/>
  <c r="Y97" i="5"/>
  <c r="Y99" i="5"/>
  <c r="R98" i="5"/>
  <c r="Z99" i="5"/>
  <c r="Z95" i="5"/>
  <c r="J80" i="5"/>
  <c r="H80" i="6" s="1"/>
  <c r="R82" i="5"/>
  <c r="Y82" i="5"/>
  <c r="Z82" i="5"/>
  <c r="Q82" i="5"/>
  <c r="I82" i="5"/>
  <c r="G82" i="6" s="1"/>
  <c r="R84" i="5"/>
  <c r="Y84" i="5"/>
  <c r="Z84" i="5"/>
  <c r="Q84" i="5"/>
  <c r="I84" i="5"/>
  <c r="G84" i="6" s="1"/>
  <c r="R86" i="5"/>
  <c r="Y86" i="5"/>
  <c r="Z86" i="5"/>
  <c r="Q86" i="5"/>
  <c r="I86" i="5"/>
  <c r="G86" i="6" s="1"/>
  <c r="R88" i="5"/>
  <c r="Y88" i="5"/>
  <c r="Z88" i="5"/>
  <c r="Q88" i="5"/>
  <c r="I88" i="5"/>
  <c r="G88" i="6" s="1"/>
  <c r="R90" i="5"/>
  <c r="Y90" i="5"/>
  <c r="Z90" i="5"/>
  <c r="Q90" i="5"/>
  <c r="I90" i="5"/>
  <c r="G90" i="6" s="1"/>
  <c r="R92" i="5"/>
  <c r="Y92" i="5"/>
  <c r="Z92" i="5"/>
  <c r="Q92" i="5"/>
  <c r="I92" i="5"/>
  <c r="G92" i="6" s="1"/>
  <c r="R94" i="5"/>
  <c r="Y94" i="5"/>
  <c r="Z94" i="5"/>
  <c r="Q94" i="5"/>
  <c r="I94" i="5"/>
  <c r="G94" i="6" s="1"/>
  <c r="Z81" i="5"/>
  <c r="Y81" i="5"/>
  <c r="R81" i="5"/>
  <c r="I81" i="5"/>
  <c r="G81" i="6" s="1"/>
  <c r="J82" i="5"/>
  <c r="H82" i="6" s="1"/>
  <c r="Z83" i="5"/>
  <c r="Y83" i="5"/>
  <c r="R83" i="5"/>
  <c r="Q83" i="5"/>
  <c r="I83" i="5"/>
  <c r="G83" i="6" s="1"/>
  <c r="J84" i="5"/>
  <c r="H84" i="6" s="1"/>
  <c r="Z85" i="5"/>
  <c r="Y85" i="5"/>
  <c r="R85" i="5"/>
  <c r="Q85" i="5"/>
  <c r="I85" i="5"/>
  <c r="G85" i="6" s="1"/>
  <c r="J86" i="5"/>
  <c r="H86" i="6" s="1"/>
  <c r="Z87" i="5"/>
  <c r="Y87" i="5"/>
  <c r="R87" i="5"/>
  <c r="Q87" i="5"/>
  <c r="I87" i="5"/>
  <c r="G87" i="6" s="1"/>
  <c r="J88" i="5"/>
  <c r="H88" i="6" s="1"/>
  <c r="Z89" i="5"/>
  <c r="Y89" i="5"/>
  <c r="R89" i="5"/>
  <c r="Q89" i="5"/>
  <c r="I89" i="5"/>
  <c r="G89" i="6" s="1"/>
  <c r="J90" i="5"/>
  <c r="H90" i="6" s="1"/>
  <c r="Z91" i="5"/>
  <c r="Y91" i="5"/>
  <c r="R91" i="5"/>
  <c r="Q91" i="5"/>
  <c r="I91" i="5"/>
  <c r="G91" i="6" s="1"/>
  <c r="J92" i="5"/>
  <c r="H92" i="6" s="1"/>
  <c r="Z93" i="5"/>
  <c r="Y93" i="5"/>
  <c r="R93" i="5"/>
  <c r="Q93" i="5"/>
  <c r="I93" i="5"/>
  <c r="G93" i="6" s="1"/>
  <c r="J94" i="5"/>
  <c r="H94" i="6" s="1"/>
  <c r="Q81" i="5"/>
  <c r="J74" i="5"/>
  <c r="H74" i="6" s="1"/>
  <c r="J69" i="5"/>
  <c r="H69" i="6" s="1"/>
  <c r="J75" i="5"/>
  <c r="H75" i="6" s="1"/>
  <c r="J77" i="5"/>
  <c r="H77" i="6" s="1"/>
  <c r="J68" i="5"/>
  <c r="H68" i="6" s="1"/>
  <c r="I67" i="5"/>
  <c r="G67" i="6" s="1"/>
  <c r="I69" i="5"/>
  <c r="G69" i="6" s="1"/>
  <c r="J67" i="5"/>
  <c r="H67" i="6" s="1"/>
  <c r="I68" i="5"/>
  <c r="G68" i="6" s="1"/>
  <c r="B32" i="6"/>
  <c r="B50" i="6"/>
  <c r="B27" i="6"/>
  <c r="B45" i="6"/>
  <c r="B57" i="6"/>
  <c r="B16" i="6"/>
  <c r="B34" i="6"/>
  <c r="B52" i="6"/>
  <c r="B23" i="6"/>
  <c r="B29" i="6"/>
  <c r="B41" i="6"/>
  <c r="B15" i="6"/>
  <c r="B24" i="6"/>
  <c r="B30" i="6"/>
  <c r="B36" i="6"/>
  <c r="B48" i="6"/>
  <c r="B54" i="6"/>
  <c r="B66" i="6"/>
  <c r="Y66" i="5" s="1"/>
  <c r="B19" i="6"/>
  <c r="B25" i="6"/>
  <c r="B31" i="6"/>
  <c r="B37" i="6"/>
  <c r="B43" i="6"/>
  <c r="B49" i="6"/>
  <c r="B73" i="6"/>
  <c r="B26" i="6"/>
  <c r="B20" i="6"/>
  <c r="B44" i="6"/>
  <c r="B56" i="6"/>
  <c r="B21" i="6"/>
  <c r="B51" i="6"/>
  <c r="B40" i="6"/>
  <c r="B79" i="6"/>
  <c r="R59" i="5" s="1"/>
  <c r="B33" i="6"/>
  <c r="B22" i="6"/>
  <c r="B46" i="6"/>
  <c r="B17" i="6"/>
  <c r="B47" i="6"/>
  <c r="B38" i="6"/>
  <c r="B39" i="6"/>
  <c r="B78" i="6"/>
  <c r="I59" i="5" s="1"/>
  <c r="G59" i="6" s="1"/>
  <c r="B28" i="6"/>
  <c r="B35" i="6"/>
  <c r="B53" i="6"/>
  <c r="B71" i="6"/>
  <c r="B18" i="6"/>
  <c r="B42" i="6"/>
  <c r="Y72" i="5"/>
  <c r="Q72" i="5"/>
  <c r="Z72" i="5"/>
  <c r="R72" i="5"/>
  <c r="Y61" i="5"/>
  <c r="R62" i="5"/>
  <c r="Q62" i="5"/>
  <c r="Z62" i="5"/>
  <c r="Y69" i="5"/>
  <c r="R70" i="5"/>
  <c r="Y70" i="5"/>
  <c r="Q70" i="5"/>
  <c r="Z70" i="5"/>
  <c r="J70" i="5"/>
  <c r="H70" i="6" s="1"/>
  <c r="I70" i="5"/>
  <c r="G70" i="6" s="1"/>
  <c r="I72" i="5"/>
  <c r="G72" i="6" s="1"/>
  <c r="Z77" i="5"/>
  <c r="Y77" i="5"/>
  <c r="Q77" i="5"/>
  <c r="R77" i="5"/>
  <c r="I77" i="5"/>
  <c r="G77" i="6" s="1"/>
  <c r="I79" i="5"/>
  <c r="G79" i="6" s="1"/>
  <c r="I80" i="5"/>
  <c r="G80" i="6" s="1"/>
  <c r="Z65" i="5"/>
  <c r="Y65" i="5"/>
  <c r="Q65" i="5"/>
  <c r="R65" i="5"/>
  <c r="I65" i="5"/>
  <c r="G65" i="6" s="1"/>
  <c r="J65" i="5"/>
  <c r="H65" i="6" s="1"/>
  <c r="J72" i="5"/>
  <c r="H72" i="6" s="1"/>
  <c r="Y75" i="5"/>
  <c r="R76" i="5"/>
  <c r="Y76" i="5"/>
  <c r="Q76" i="5"/>
  <c r="Z76" i="5"/>
  <c r="J76" i="5"/>
  <c r="H76" i="6" s="1"/>
  <c r="I76" i="5"/>
  <c r="G76" i="6" s="1"/>
  <c r="I78" i="5"/>
  <c r="G78" i="6" s="1"/>
  <c r="Z67" i="5"/>
  <c r="Y67" i="5"/>
  <c r="Q67" i="5"/>
  <c r="R67" i="5"/>
  <c r="I62" i="5"/>
  <c r="G62" i="6" s="1"/>
  <c r="I63" i="5"/>
  <c r="G63" i="6" s="1"/>
  <c r="Q66" i="5"/>
  <c r="Z66" i="5"/>
  <c r="R66" i="5"/>
  <c r="Y73" i="5"/>
  <c r="Q73" i="5"/>
  <c r="R73" i="5"/>
  <c r="Z79" i="5"/>
  <c r="Y79" i="5"/>
  <c r="Q79" i="5"/>
  <c r="R79" i="5"/>
  <c r="Y63" i="5"/>
  <c r="R64" i="5"/>
  <c r="Y64" i="5"/>
  <c r="Q64" i="5"/>
  <c r="Z64" i="5"/>
  <c r="J64" i="5"/>
  <c r="H64" i="6" s="1"/>
  <c r="I64" i="5"/>
  <c r="G64" i="6" s="1"/>
  <c r="I66" i="5"/>
  <c r="G66" i="6" s="1"/>
  <c r="Z71" i="5"/>
  <c r="Y71" i="5"/>
  <c r="Q71" i="5"/>
  <c r="R71" i="5"/>
  <c r="I71" i="5"/>
  <c r="G71" i="6" s="1"/>
  <c r="I73" i="5"/>
  <c r="G73" i="6" s="1"/>
  <c r="I74" i="5"/>
  <c r="G74" i="6" s="1"/>
  <c r="I75" i="5"/>
  <c r="G75" i="6" s="1"/>
  <c r="Y78" i="5"/>
  <c r="Q78" i="5"/>
  <c r="Z78" i="5"/>
  <c r="R78" i="5"/>
  <c r="Z75" i="5"/>
  <c r="Z69" i="5"/>
  <c r="Z63" i="5"/>
  <c r="Z80" i="5"/>
  <c r="Z74" i="5"/>
  <c r="Z68" i="5"/>
  <c r="Q68" i="5"/>
  <c r="Q74" i="5"/>
  <c r="Q80" i="5"/>
  <c r="Y68" i="5"/>
  <c r="Y74" i="5"/>
  <c r="Y80" i="5"/>
  <c r="R75" i="5"/>
  <c r="R69" i="5"/>
  <c r="R63" i="5"/>
  <c r="Q63" i="5"/>
  <c r="Q69" i="5"/>
  <c r="Q75" i="5"/>
  <c r="R80" i="5"/>
  <c r="R74" i="5"/>
  <c r="R68" i="5"/>
  <c r="AD111" i="5"/>
  <c r="AD105" i="5"/>
  <c r="AD99" i="5"/>
  <c r="AD93" i="5"/>
  <c r="AD87" i="5"/>
  <c r="AD81" i="5"/>
  <c r="AD110" i="5"/>
  <c r="AD104" i="5"/>
  <c r="AD98" i="5"/>
  <c r="AD92" i="5"/>
  <c r="AD86" i="5"/>
  <c r="AD80" i="5"/>
  <c r="AD109" i="5"/>
  <c r="AD103" i="5"/>
  <c r="AD97" i="5"/>
  <c r="AD91" i="5"/>
  <c r="AD85" i="5"/>
  <c r="AD114" i="5"/>
  <c r="AD108" i="5"/>
  <c r="AD102" i="5"/>
  <c r="AD96" i="5"/>
  <c r="AD90" i="5"/>
  <c r="AD84" i="5"/>
  <c r="AD113" i="5"/>
  <c r="AD107" i="5"/>
  <c r="AD101" i="5"/>
  <c r="AD95" i="5"/>
  <c r="AD89" i="5"/>
  <c r="AD83" i="5"/>
  <c r="AD112" i="5"/>
  <c r="AD106" i="5"/>
  <c r="AD100" i="5"/>
  <c r="AD94" i="5"/>
  <c r="AD88" i="5"/>
  <c r="AD82" i="5"/>
  <c r="AH110" i="5"/>
  <c r="AH107" i="5"/>
  <c r="AH104" i="5"/>
  <c r="AH102" i="5"/>
  <c r="AH105" i="5"/>
  <c r="AH108" i="5"/>
  <c r="AH111" i="5"/>
  <c r="AH114" i="5"/>
  <c r="AH101" i="5"/>
  <c r="AH113" i="5"/>
  <c r="AH100" i="5"/>
  <c r="AH103" i="5"/>
  <c r="AH106" i="5"/>
  <c r="AH109" i="5"/>
  <c r="AH112" i="5"/>
  <c r="AE111" i="5"/>
  <c r="AE105" i="5"/>
  <c r="AE110" i="5"/>
  <c r="AE104" i="5"/>
  <c r="AE109" i="5"/>
  <c r="AE103" i="5"/>
  <c r="AE114" i="5"/>
  <c r="AE108" i="5"/>
  <c r="AE102" i="5"/>
  <c r="AE113" i="5"/>
  <c r="AE107" i="5"/>
  <c r="AE101" i="5"/>
  <c r="AE112" i="5"/>
  <c r="AE106" i="5"/>
  <c r="AE100" i="5"/>
  <c r="Q54" i="5" l="1"/>
  <c r="J57" i="5"/>
  <c r="H57" i="6" s="1"/>
  <c r="Q59" i="5"/>
  <c r="W15" i="5"/>
  <c r="J66" i="5"/>
  <c r="H66" i="6" s="1"/>
  <c r="J71" i="5"/>
  <c r="H71" i="6" s="1"/>
  <c r="J78" i="5"/>
  <c r="H78" i="6" s="1"/>
  <c r="J79" i="5"/>
  <c r="H79" i="6" s="1"/>
  <c r="J73" i="5"/>
  <c r="H73" i="6" s="1"/>
  <c r="C16" i="5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Q21" i="5"/>
  <c r="I49" i="5"/>
  <c r="G49" i="6" s="1"/>
  <c r="I42" i="5"/>
  <c r="G42" i="6" s="1"/>
  <c r="Q60" i="5"/>
  <c r="J63" i="5"/>
  <c r="H63" i="6" s="1"/>
  <c r="Q61" i="5"/>
  <c r="Y46" i="5"/>
  <c r="Q38" i="5"/>
  <c r="Y51" i="5"/>
  <c r="X16" i="5"/>
  <c r="Z73" i="5"/>
  <c r="Q57" i="5"/>
  <c r="Q16" i="5"/>
  <c r="Y15" i="5"/>
  <c r="J16" i="5"/>
  <c r="H16" i="6" s="1"/>
  <c r="I16" i="5"/>
  <c r="G16" i="6" s="1"/>
  <c r="R15" i="5"/>
  <c r="Z15" i="5"/>
  <c r="H16" i="5"/>
  <c r="F16" i="6" s="1"/>
  <c r="I15" i="5"/>
  <c r="G15" i="6" s="1"/>
  <c r="R32" i="5"/>
  <c r="Y22" i="5"/>
  <c r="R39" i="5"/>
  <c r="I23" i="5"/>
  <c r="G23" i="6" s="1"/>
  <c r="Z54" i="5"/>
  <c r="I26" i="5"/>
  <c r="G26" i="6" s="1"/>
  <c r="I50" i="5"/>
  <c r="G50" i="6" s="1"/>
  <c r="I41" i="5"/>
  <c r="G41" i="6" s="1"/>
  <c r="Q46" i="5"/>
  <c r="R46" i="5"/>
  <c r="Z21" i="5"/>
  <c r="J15" i="5"/>
  <c r="H15" i="6" s="1"/>
  <c r="Q15" i="5"/>
  <c r="I21" i="5"/>
  <c r="G21" i="6" s="1"/>
  <c r="R42" i="5"/>
  <c r="Y21" i="5"/>
  <c r="I18" i="5"/>
  <c r="G18" i="6" s="1"/>
  <c r="J46" i="5"/>
  <c r="H46" i="6" s="1"/>
  <c r="R21" i="5"/>
  <c r="Y57" i="5"/>
  <c r="I46" i="5"/>
  <c r="G46" i="6" s="1"/>
  <c r="I56" i="5"/>
  <c r="G56" i="6" s="1"/>
  <c r="Y18" i="5"/>
  <c r="Q18" i="5"/>
  <c r="I57" i="5"/>
  <c r="G57" i="6" s="1"/>
  <c r="R57" i="5"/>
  <c r="J41" i="5"/>
  <c r="H41" i="6" s="1"/>
  <c r="I22" i="5"/>
  <c r="G22" i="6" s="1"/>
  <c r="R41" i="5"/>
  <c r="Z18" i="5"/>
  <c r="Y54" i="5"/>
  <c r="Y56" i="5"/>
  <c r="R18" i="5"/>
  <c r="Q56" i="5"/>
  <c r="R56" i="5"/>
  <c r="I54" i="5"/>
  <c r="G54" i="6" s="1"/>
  <c r="R54" i="5"/>
  <c r="Z56" i="5"/>
  <c r="Z49" i="5"/>
  <c r="Z32" i="5"/>
  <c r="Q28" i="5"/>
  <c r="I17" i="5"/>
  <c r="G17" i="6" s="1"/>
  <c r="Z55" i="5"/>
  <c r="Q41" i="5"/>
  <c r="Z36" i="5"/>
  <c r="J22" i="5"/>
  <c r="H22" i="6" s="1"/>
  <c r="I61" i="5"/>
  <c r="G61" i="6" s="1"/>
  <c r="Z61" i="5"/>
  <c r="Q49" i="5"/>
  <c r="Y49" i="5"/>
  <c r="J43" i="5"/>
  <c r="H43" i="6" s="1"/>
  <c r="Y43" i="5"/>
  <c r="J49" i="5"/>
  <c r="H49" i="6" s="1"/>
  <c r="Q43" i="5"/>
  <c r="Y41" i="5"/>
  <c r="Z43" i="5"/>
  <c r="R61" i="5"/>
  <c r="R60" i="5"/>
  <c r="Z19" i="5"/>
  <c r="Q22" i="5"/>
  <c r="R22" i="5"/>
  <c r="Z58" i="5"/>
  <c r="I33" i="5"/>
  <c r="G33" i="6" s="1"/>
  <c r="I60" i="5"/>
  <c r="G60" i="6" s="1"/>
  <c r="Z60" i="5"/>
  <c r="J53" i="5"/>
  <c r="H53" i="6" s="1"/>
  <c r="Y20" i="5"/>
  <c r="I43" i="5"/>
  <c r="G43" i="6" s="1"/>
  <c r="I35" i="5"/>
  <c r="G35" i="6" s="1"/>
  <c r="J61" i="5"/>
  <c r="H61" i="6" s="1"/>
  <c r="Y60" i="5"/>
  <c r="J60" i="5"/>
  <c r="H60" i="6" s="1"/>
  <c r="Y62" i="5"/>
  <c r="J62" i="5"/>
  <c r="H62" i="6" s="1"/>
  <c r="R55" i="5"/>
  <c r="I58" i="5"/>
  <c r="G58" i="6" s="1"/>
  <c r="J58" i="5"/>
  <c r="H58" i="6" s="1"/>
  <c r="J55" i="5"/>
  <c r="H55" i="6" s="1"/>
  <c r="Q58" i="5"/>
  <c r="Y58" i="5"/>
  <c r="I55" i="5"/>
  <c r="G55" i="6" s="1"/>
  <c r="R58" i="5"/>
  <c r="Q55" i="5"/>
  <c r="Y55" i="5"/>
  <c r="Q40" i="5"/>
  <c r="Z25" i="5"/>
  <c r="Z51" i="5"/>
  <c r="R24" i="5"/>
  <c r="J44" i="5"/>
  <c r="H44" i="6" s="1"/>
  <c r="J37" i="5"/>
  <c r="H37" i="6" s="1"/>
  <c r="Z48" i="5"/>
  <c r="Z29" i="5"/>
  <c r="Q45" i="5"/>
  <c r="J31" i="5"/>
  <c r="H31" i="6" s="1"/>
  <c r="Q27" i="5"/>
  <c r="Z47" i="5"/>
  <c r="Z26" i="5"/>
  <c r="J30" i="5"/>
  <c r="H30" i="6" s="1"/>
  <c r="Y52" i="5"/>
  <c r="Q50" i="5"/>
  <c r="J34" i="5"/>
  <c r="H34" i="6" s="1"/>
  <c r="Q32" i="5"/>
  <c r="Y59" i="5"/>
  <c r="Z59" i="5"/>
  <c r="J59" i="5"/>
  <c r="H59" i="6" s="1"/>
  <c r="I34" i="5"/>
  <c r="G34" i="6" s="1"/>
  <c r="I19" i="5"/>
  <c r="G19" i="6" s="1"/>
  <c r="J28" i="5"/>
  <c r="H28" i="6" s="1"/>
  <c r="Y19" i="5"/>
  <c r="Q19" i="5"/>
  <c r="I32" i="5"/>
  <c r="G32" i="6" s="1"/>
  <c r="Y32" i="5"/>
  <c r="Q34" i="5"/>
  <c r="Q51" i="5"/>
  <c r="R51" i="5"/>
  <c r="Z24" i="5"/>
  <c r="I24" i="5"/>
  <c r="G24" i="6" s="1"/>
  <c r="J51" i="5"/>
  <c r="H51" i="6" s="1"/>
  <c r="J19" i="5"/>
  <c r="H19" i="6" s="1"/>
  <c r="R28" i="5"/>
  <c r="Y34" i="5"/>
  <c r="X17" i="5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R34" i="5"/>
  <c r="Y28" i="5"/>
  <c r="I28" i="5"/>
  <c r="G28" i="6" s="1"/>
  <c r="J24" i="5"/>
  <c r="H24" i="6" s="1"/>
  <c r="I51" i="5"/>
  <c r="G51" i="6" s="1"/>
  <c r="Y24" i="5"/>
  <c r="Q24" i="5"/>
  <c r="J52" i="5"/>
  <c r="H52" i="6" s="1"/>
  <c r="J40" i="5"/>
  <c r="H40" i="6" s="1"/>
  <c r="I27" i="5"/>
  <c r="G27" i="6" s="1"/>
  <c r="R23" i="5"/>
  <c r="Q20" i="5"/>
  <c r="J36" i="5"/>
  <c r="H36" i="6" s="1"/>
  <c r="I40" i="5"/>
  <c r="G40" i="6" s="1"/>
  <c r="I52" i="5"/>
  <c r="G52" i="6" s="1"/>
  <c r="I25" i="5"/>
  <c r="G25" i="6" s="1"/>
  <c r="R26" i="5"/>
  <c r="Q52" i="5"/>
  <c r="J27" i="5"/>
  <c r="H27" i="6" s="1"/>
  <c r="J23" i="5"/>
  <c r="H23" i="6" s="1"/>
  <c r="I20" i="5"/>
  <c r="G20" i="6" s="1"/>
  <c r="I53" i="5"/>
  <c r="G53" i="6" s="1"/>
  <c r="I36" i="5"/>
  <c r="G36" i="6" s="1"/>
  <c r="Q23" i="5"/>
  <c r="R27" i="5"/>
  <c r="Y38" i="5"/>
  <c r="Y27" i="5"/>
  <c r="Q36" i="5"/>
  <c r="Q53" i="5"/>
  <c r="Y36" i="5"/>
  <c r="Z20" i="5"/>
  <c r="J20" i="5"/>
  <c r="H20" i="6" s="1"/>
  <c r="Y53" i="5"/>
  <c r="Y23" i="5"/>
  <c r="R53" i="5"/>
  <c r="Y26" i="5"/>
  <c r="Z50" i="5"/>
  <c r="R52" i="5"/>
  <c r="I39" i="5"/>
  <c r="G39" i="6" s="1"/>
  <c r="Y44" i="5"/>
  <c r="I29" i="5"/>
  <c r="G29" i="6" s="1"/>
  <c r="Y39" i="5"/>
  <c r="R45" i="5"/>
  <c r="J39" i="5"/>
  <c r="H39" i="6" s="1"/>
  <c r="Y37" i="5"/>
  <c r="Q33" i="5"/>
  <c r="Z37" i="5"/>
  <c r="Z44" i="5"/>
  <c r="Y33" i="5"/>
  <c r="Y48" i="5"/>
  <c r="J45" i="5"/>
  <c r="H45" i="6" s="1"/>
  <c r="Y45" i="5"/>
  <c r="Q48" i="5"/>
  <c r="I44" i="5"/>
  <c r="G44" i="6" s="1"/>
  <c r="I45" i="5"/>
  <c r="G45" i="6" s="1"/>
  <c r="Q44" i="5"/>
  <c r="R33" i="5"/>
  <c r="Z33" i="5"/>
  <c r="I48" i="5"/>
  <c r="G48" i="6" s="1"/>
  <c r="J48" i="5"/>
  <c r="H48" i="6" s="1"/>
  <c r="J33" i="5"/>
  <c r="H33" i="6" s="1"/>
  <c r="Q39" i="5"/>
  <c r="Y25" i="5"/>
  <c r="Q47" i="5"/>
  <c r="R47" i="5"/>
  <c r="I47" i="5"/>
  <c r="G47" i="6" s="1"/>
  <c r="J50" i="5"/>
  <c r="H50" i="6" s="1"/>
  <c r="J25" i="5"/>
  <c r="H25" i="6" s="1"/>
  <c r="Q25" i="5"/>
  <c r="Y50" i="5"/>
  <c r="Y47" i="5"/>
  <c r="Q26" i="5"/>
  <c r="Z57" i="5"/>
  <c r="Z27" i="5"/>
  <c r="J56" i="5"/>
  <c r="H56" i="6" s="1"/>
  <c r="J47" i="5"/>
  <c r="H47" i="6" s="1"/>
  <c r="Z46" i="5"/>
  <c r="J54" i="5"/>
  <c r="H54" i="6" s="1"/>
  <c r="Z52" i="5"/>
  <c r="O15" i="5"/>
  <c r="R44" i="5"/>
  <c r="R49" i="5"/>
  <c r="R19" i="5"/>
  <c r="R48" i="5"/>
  <c r="R50" i="5"/>
  <c r="Z53" i="5"/>
  <c r="I37" i="5"/>
  <c r="G37" i="6" s="1"/>
  <c r="J42" i="5"/>
  <c r="H42" i="6" s="1"/>
  <c r="I31" i="5"/>
  <c r="G31" i="6" s="1"/>
  <c r="Q37" i="5"/>
  <c r="Y35" i="5"/>
  <c r="Q30" i="5"/>
  <c r="Q35" i="5"/>
  <c r="Q17" i="5"/>
  <c r="R17" i="5"/>
  <c r="Y40" i="5"/>
  <c r="Z17" i="5"/>
  <c r="Z30" i="5"/>
  <c r="Z31" i="5"/>
  <c r="R37" i="5"/>
  <c r="I30" i="5"/>
  <c r="G30" i="6" s="1"/>
  <c r="I38" i="5"/>
  <c r="G38" i="6" s="1"/>
  <c r="Y42" i="5"/>
  <c r="Q31" i="5"/>
  <c r="P16" i="5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Y31" i="5"/>
  <c r="Q42" i="5"/>
  <c r="Q29" i="5"/>
  <c r="R40" i="5"/>
  <c r="R29" i="5"/>
  <c r="Z35" i="5"/>
  <c r="Z42" i="5"/>
  <c r="Z38" i="5"/>
  <c r="R30" i="5"/>
  <c r="Z16" i="5"/>
  <c r="J38" i="5"/>
  <c r="H38" i="6" s="1"/>
  <c r="Y29" i="5"/>
  <c r="Y17" i="5"/>
  <c r="Y30" i="5"/>
  <c r="R35" i="5"/>
  <c r="R38" i="5"/>
  <c r="Z28" i="5"/>
  <c r="Z22" i="5"/>
  <c r="R25" i="5"/>
  <c r="Z23" i="5"/>
  <c r="R16" i="5"/>
  <c r="Y16" i="5"/>
  <c r="J26" i="5"/>
  <c r="H26" i="6" s="1"/>
  <c r="R43" i="5"/>
  <c r="J18" i="5"/>
  <c r="H18" i="6" s="1"/>
  <c r="J35" i="5"/>
  <c r="H35" i="6" s="1"/>
  <c r="Z39" i="5"/>
  <c r="J17" i="5"/>
  <c r="H17" i="6" s="1"/>
  <c r="J21" i="5"/>
  <c r="H21" i="6" s="1"/>
  <c r="R20" i="5"/>
  <c r="R31" i="5"/>
  <c r="R36" i="5"/>
  <c r="Z41" i="5"/>
  <c r="Z40" i="5"/>
  <c r="J29" i="5"/>
  <c r="H29" i="6" s="1"/>
  <c r="Z34" i="5"/>
  <c r="Z45" i="5"/>
  <c r="J32" i="5"/>
  <c r="H32" i="6" s="1"/>
  <c r="H17" i="5" l="1"/>
  <c r="F17" i="6" s="1"/>
  <c r="C16" i="6"/>
  <c r="C81" i="6"/>
  <c r="C82" i="5"/>
  <c r="S15" i="5"/>
  <c r="N16" i="5" s="1"/>
  <c r="O16" i="5" s="1"/>
  <c r="AA15" i="5"/>
  <c r="C17" i="6"/>
  <c r="G15" i="5"/>
  <c r="E15" i="6" s="1"/>
  <c r="H18" i="5" l="1"/>
  <c r="H19" i="5" s="1"/>
  <c r="C82" i="6"/>
  <c r="C83" i="5"/>
  <c r="AH15" i="5"/>
  <c r="V16" i="5"/>
  <c r="W16" i="5" s="1"/>
  <c r="C18" i="6"/>
  <c r="K15" i="5"/>
  <c r="F18" i="6" l="1"/>
  <c r="I15" i="6"/>
  <c r="AE15" i="5"/>
  <c r="C83" i="6"/>
  <c r="C84" i="5"/>
  <c r="C19" i="6"/>
  <c r="H20" i="5"/>
  <c r="F19" i="6"/>
  <c r="AD15" i="5"/>
  <c r="S16" i="5"/>
  <c r="N17" i="5" s="1"/>
  <c r="O17" i="5" s="1"/>
  <c r="AA16" i="5"/>
  <c r="F16" i="5"/>
  <c r="D16" i="6" s="1"/>
  <c r="C84" i="6" l="1"/>
  <c r="C85" i="5"/>
  <c r="C20" i="6"/>
  <c r="F20" i="6"/>
  <c r="H21" i="5"/>
  <c r="AH16" i="5"/>
  <c r="V17" i="5"/>
  <c r="W17" i="5" s="1"/>
  <c r="G16" i="5"/>
  <c r="E16" i="6" s="1"/>
  <c r="C85" i="6" l="1"/>
  <c r="C86" i="5"/>
  <c r="C21" i="6"/>
  <c r="H22" i="5"/>
  <c r="F21" i="6"/>
  <c r="K16" i="5"/>
  <c r="I16" i="6" l="1"/>
  <c r="AE16" i="5"/>
  <c r="C86" i="6"/>
  <c r="C87" i="5"/>
  <c r="C22" i="6"/>
  <c r="F22" i="6"/>
  <c r="H23" i="5"/>
  <c r="AD16" i="5"/>
  <c r="S17" i="5"/>
  <c r="N18" i="5" s="1"/>
  <c r="O18" i="5" s="1"/>
  <c r="AA17" i="5"/>
  <c r="F17" i="5"/>
  <c r="D17" i="6" s="1"/>
  <c r="C87" i="6" l="1"/>
  <c r="C88" i="5"/>
  <c r="C23" i="6"/>
  <c r="F23" i="6"/>
  <c r="H24" i="5"/>
  <c r="AH17" i="5"/>
  <c r="V18" i="5"/>
  <c r="W18" i="5" s="1"/>
  <c r="G17" i="5"/>
  <c r="C88" i="6" l="1"/>
  <c r="C89" i="5"/>
  <c r="C24" i="6"/>
  <c r="K17" i="5"/>
  <c r="E17" i="6"/>
  <c r="F24" i="6"/>
  <c r="H25" i="5"/>
  <c r="S18" i="5"/>
  <c r="N19" i="5" s="1"/>
  <c r="O19" i="5" s="1"/>
  <c r="AA18" i="5"/>
  <c r="I17" i="6" l="1"/>
  <c r="AE17" i="5"/>
  <c r="C89" i="6"/>
  <c r="C90" i="5"/>
  <c r="C25" i="6"/>
  <c r="AD17" i="5"/>
  <c r="F18" i="5"/>
  <c r="D18" i="6" s="1"/>
  <c r="F25" i="6"/>
  <c r="H26" i="5"/>
  <c r="AH18" i="5"/>
  <c r="V19" i="5"/>
  <c r="W19" i="5" s="1"/>
  <c r="C90" i="6" l="1"/>
  <c r="C91" i="5"/>
  <c r="C26" i="6"/>
  <c r="G18" i="5"/>
  <c r="E18" i="6" s="1"/>
  <c r="F26" i="6"/>
  <c r="H27" i="5"/>
  <c r="C91" i="6" l="1"/>
  <c r="C92" i="5"/>
  <c r="K18" i="5"/>
  <c r="F27" i="6"/>
  <c r="H28" i="5"/>
  <c r="AA19" i="5"/>
  <c r="S19" i="5"/>
  <c r="N20" i="5" s="1"/>
  <c r="O20" i="5" s="1"/>
  <c r="I18" i="6" l="1"/>
  <c r="AE18" i="5"/>
  <c r="C92" i="6"/>
  <c r="C93" i="5"/>
  <c r="C27" i="6"/>
  <c r="F19" i="5"/>
  <c r="D19" i="6" s="1"/>
  <c r="AD18" i="5"/>
  <c r="F28" i="6"/>
  <c r="H29" i="5"/>
  <c r="AH19" i="5"/>
  <c r="V20" i="5"/>
  <c r="W20" i="5" s="1"/>
  <c r="G19" i="5" l="1"/>
  <c r="E19" i="6" s="1"/>
  <c r="C93" i="6"/>
  <c r="C94" i="5"/>
  <c r="C28" i="6"/>
  <c r="F29" i="6"/>
  <c r="H30" i="5"/>
  <c r="AA20" i="5"/>
  <c r="S20" i="5"/>
  <c r="N21" i="5" s="1"/>
  <c r="O21" i="5" s="1"/>
  <c r="C94" i="6" l="1"/>
  <c r="C95" i="5"/>
  <c r="K19" i="5"/>
  <c r="AD19" i="5" s="1"/>
  <c r="C29" i="6"/>
  <c r="AE19" i="5"/>
  <c r="F30" i="6"/>
  <c r="H31" i="5"/>
  <c r="AH20" i="5"/>
  <c r="V21" i="5"/>
  <c r="W21" i="5" s="1"/>
  <c r="C95" i="6" l="1"/>
  <c r="C96" i="5"/>
  <c r="F20" i="5"/>
  <c r="D20" i="6" s="1"/>
  <c r="I19" i="6"/>
  <c r="C30" i="6"/>
  <c r="F31" i="6"/>
  <c r="H32" i="5"/>
  <c r="C96" i="6" l="1"/>
  <c r="C97" i="5"/>
  <c r="G20" i="5"/>
  <c r="E20" i="6" s="1"/>
  <c r="C31" i="6"/>
  <c r="F32" i="6"/>
  <c r="H33" i="5"/>
  <c r="AA21" i="5"/>
  <c r="S21" i="5"/>
  <c r="N22" i="5" s="1"/>
  <c r="O22" i="5" s="1"/>
  <c r="C97" i="6" l="1"/>
  <c r="C98" i="5"/>
  <c r="K20" i="5"/>
  <c r="I20" i="6" s="1"/>
  <c r="C32" i="6"/>
  <c r="AE20" i="5"/>
  <c r="F33" i="6"/>
  <c r="H34" i="5"/>
  <c r="AH21" i="5"/>
  <c r="V22" i="5"/>
  <c r="W22" i="5" s="1"/>
  <c r="C98" i="6" l="1"/>
  <c r="C99" i="5"/>
  <c r="C99" i="6" s="1"/>
  <c r="AD20" i="5"/>
  <c r="F21" i="5"/>
  <c r="D21" i="6" s="1"/>
  <c r="C33" i="6"/>
  <c r="F34" i="6"/>
  <c r="H35" i="5"/>
  <c r="G21" i="5" l="1"/>
  <c r="E21" i="6" s="1"/>
  <c r="C34" i="6"/>
  <c r="AE21" i="5"/>
  <c r="F35" i="6"/>
  <c r="H36" i="5"/>
  <c r="S22" i="5"/>
  <c r="N23" i="5" s="1"/>
  <c r="O23" i="5" s="1"/>
  <c r="AA22" i="5"/>
  <c r="K21" i="5" l="1"/>
  <c r="I21" i="6" s="1"/>
  <c r="C35" i="6"/>
  <c r="F36" i="6"/>
  <c r="H37" i="5"/>
  <c r="AH22" i="5"/>
  <c r="V23" i="5"/>
  <c r="W23" i="5" s="1"/>
  <c r="F22" i="5" l="1"/>
  <c r="D22" i="6" s="1"/>
  <c r="AD21" i="5"/>
  <c r="C36" i="6"/>
  <c r="F37" i="6"/>
  <c r="H38" i="5"/>
  <c r="G22" i="5" l="1"/>
  <c r="E22" i="6" s="1"/>
  <c r="C37" i="6"/>
  <c r="AE22" i="5"/>
  <c r="F38" i="6"/>
  <c r="H39" i="5"/>
  <c r="S23" i="5"/>
  <c r="N24" i="5" s="1"/>
  <c r="O24" i="5" s="1"/>
  <c r="AA23" i="5"/>
  <c r="K22" i="5" l="1"/>
  <c r="I22" i="6" s="1"/>
  <c r="C38" i="6"/>
  <c r="F39" i="6"/>
  <c r="H40" i="5"/>
  <c r="AH23" i="5"/>
  <c r="V24" i="5"/>
  <c r="W24" i="5" s="1"/>
  <c r="F23" i="5" l="1"/>
  <c r="D23" i="6" s="1"/>
  <c r="AD22" i="5"/>
  <c r="C39" i="6"/>
  <c r="F40" i="6"/>
  <c r="H41" i="5"/>
  <c r="S24" i="5"/>
  <c r="N25" i="5" s="1"/>
  <c r="O25" i="5" s="1"/>
  <c r="AA24" i="5"/>
  <c r="G23" i="5" l="1"/>
  <c r="E23" i="6" s="1"/>
  <c r="C40" i="6"/>
  <c r="AE23" i="5"/>
  <c r="F41" i="6"/>
  <c r="H42" i="5"/>
  <c r="AH24" i="5"/>
  <c r="V25" i="5"/>
  <c r="W25" i="5" s="1"/>
  <c r="K23" i="5" l="1"/>
  <c r="AD23" i="5" s="1"/>
  <c r="C41" i="6"/>
  <c r="F42" i="6"/>
  <c r="H43" i="5"/>
  <c r="AA25" i="5"/>
  <c r="S25" i="5"/>
  <c r="N26" i="5" s="1"/>
  <c r="O26" i="5" s="1"/>
  <c r="F24" i="5" l="1"/>
  <c r="D24" i="6" s="1"/>
  <c r="I23" i="6"/>
  <c r="C42" i="6"/>
  <c r="F43" i="6"/>
  <c r="H44" i="5"/>
  <c r="AH25" i="5"/>
  <c r="V26" i="5"/>
  <c r="W26" i="5" s="1"/>
  <c r="G24" i="5" l="1"/>
  <c r="K24" i="5" s="1"/>
  <c r="AE24" i="5" s="1"/>
  <c r="C43" i="6"/>
  <c r="F44" i="6"/>
  <c r="H45" i="5"/>
  <c r="F25" i="5" l="1"/>
  <c r="D25" i="6" s="1"/>
  <c r="AD24" i="5"/>
  <c r="I24" i="6"/>
  <c r="E24" i="6"/>
  <c r="G25" i="5"/>
  <c r="E25" i="6" s="1"/>
  <c r="C44" i="6"/>
  <c r="F45" i="6"/>
  <c r="H46" i="5"/>
  <c r="AA26" i="5"/>
  <c r="S26" i="5"/>
  <c r="N27" i="5" s="1"/>
  <c r="O27" i="5" s="1"/>
  <c r="K25" i="5" l="1"/>
  <c r="F26" i="5" s="1"/>
  <c r="D26" i="6" s="1"/>
  <c r="C45" i="6"/>
  <c r="AE25" i="5"/>
  <c r="F46" i="6"/>
  <c r="H47" i="5"/>
  <c r="AH26" i="5"/>
  <c r="V27" i="5"/>
  <c r="W27" i="5" s="1"/>
  <c r="AD25" i="5" l="1"/>
  <c r="I25" i="6"/>
  <c r="G26" i="5"/>
  <c r="E26" i="6" s="1"/>
  <c r="C46" i="6"/>
  <c r="F47" i="6"/>
  <c r="H48" i="5"/>
  <c r="K26" i="5" l="1"/>
  <c r="I26" i="6" s="1"/>
  <c r="C47" i="6"/>
  <c r="AE26" i="5"/>
  <c r="F48" i="6"/>
  <c r="H49" i="5"/>
  <c r="AA27" i="5"/>
  <c r="S27" i="5"/>
  <c r="N28" i="5" s="1"/>
  <c r="O28" i="5" s="1"/>
  <c r="F27" i="5" l="1"/>
  <c r="D27" i="6" s="1"/>
  <c r="AD26" i="5"/>
  <c r="C48" i="6"/>
  <c r="F49" i="6"/>
  <c r="H50" i="5"/>
  <c r="AH27" i="5"/>
  <c r="V28" i="5"/>
  <c r="W28" i="5" s="1"/>
  <c r="G27" i="5" l="1"/>
  <c r="K27" i="5" s="1"/>
  <c r="C49" i="6"/>
  <c r="F50" i="6"/>
  <c r="H51" i="5"/>
  <c r="S28" i="5"/>
  <c r="N29" i="5" s="1"/>
  <c r="O29" i="5" s="1"/>
  <c r="AA28" i="5"/>
  <c r="E27" i="6" l="1"/>
  <c r="C50" i="6"/>
  <c r="I27" i="6"/>
  <c r="AE27" i="5"/>
  <c r="F28" i="5"/>
  <c r="D28" i="6" s="1"/>
  <c r="AD27" i="5"/>
  <c r="F51" i="6"/>
  <c r="H52" i="5"/>
  <c r="AH28" i="5"/>
  <c r="V29" i="5"/>
  <c r="W29" i="5" s="1"/>
  <c r="C51" i="6" l="1"/>
  <c r="F52" i="6"/>
  <c r="H53" i="5"/>
  <c r="G28" i="5"/>
  <c r="E28" i="6" s="1"/>
  <c r="C52" i="6" l="1"/>
  <c r="F53" i="6"/>
  <c r="H54" i="5"/>
  <c r="K28" i="5"/>
  <c r="C53" i="6" l="1"/>
  <c r="F54" i="6"/>
  <c r="H55" i="5"/>
  <c r="I28" i="6"/>
  <c r="AE28" i="5"/>
  <c r="AD28" i="5"/>
  <c r="S29" i="5"/>
  <c r="N30" i="5" s="1"/>
  <c r="O30" i="5" s="1"/>
  <c r="AA29" i="5"/>
  <c r="F29" i="5"/>
  <c r="D29" i="6" s="1"/>
  <c r="C54" i="6" l="1"/>
  <c r="F55" i="6"/>
  <c r="H56" i="5"/>
  <c r="AH29" i="5"/>
  <c r="V30" i="5"/>
  <c r="W30" i="5" s="1"/>
  <c r="G29" i="5"/>
  <c r="E29" i="6" s="1"/>
  <c r="C55" i="6" l="1"/>
  <c r="F56" i="6"/>
  <c r="H57" i="5"/>
  <c r="K29" i="5"/>
  <c r="C56" i="6" l="1"/>
  <c r="F57" i="6"/>
  <c r="H58" i="5"/>
  <c r="I29" i="6"/>
  <c r="AE29" i="5"/>
  <c r="AD29" i="5"/>
  <c r="F30" i="5"/>
  <c r="D30" i="6" s="1"/>
  <c r="S30" i="5"/>
  <c r="N31" i="5" s="1"/>
  <c r="O31" i="5" s="1"/>
  <c r="AA30" i="5"/>
  <c r="C57" i="6" l="1"/>
  <c r="F58" i="6"/>
  <c r="H59" i="5"/>
  <c r="C60" i="6"/>
  <c r="AH30" i="5"/>
  <c r="G30" i="5"/>
  <c r="V31" i="5"/>
  <c r="W31" i="5" s="1"/>
  <c r="C58" i="6" l="1"/>
  <c r="C59" i="6"/>
  <c r="K30" i="5"/>
  <c r="AD30" i="5" s="1"/>
  <c r="E30" i="6"/>
  <c r="F59" i="6"/>
  <c r="H60" i="5"/>
  <c r="C61" i="6"/>
  <c r="AA31" i="5"/>
  <c r="S31" i="5"/>
  <c r="N32" i="5" s="1"/>
  <c r="O32" i="5" s="1"/>
  <c r="AE30" i="5" l="1"/>
  <c r="F31" i="5"/>
  <c r="D31" i="6" s="1"/>
  <c r="I30" i="6"/>
  <c r="F60" i="6"/>
  <c r="H61" i="5"/>
  <c r="C62" i="6"/>
  <c r="AH31" i="5"/>
  <c r="V32" i="5"/>
  <c r="W32" i="5" s="1"/>
  <c r="G31" i="5" l="1"/>
  <c r="E31" i="6" s="1"/>
  <c r="F61" i="6"/>
  <c r="H62" i="5"/>
  <c r="C63" i="6"/>
  <c r="AA32" i="5"/>
  <c r="S32" i="5"/>
  <c r="N33" i="5" s="1"/>
  <c r="O33" i="5" s="1"/>
  <c r="K31" i="5" l="1"/>
  <c r="F62" i="6"/>
  <c r="H63" i="5"/>
  <c r="C64" i="6"/>
  <c r="AH32" i="5"/>
  <c r="V33" i="5"/>
  <c r="W33" i="5" s="1"/>
  <c r="AA33" i="5" s="1"/>
  <c r="S33" i="5"/>
  <c r="N34" i="5" s="1"/>
  <c r="O34" i="5" s="1"/>
  <c r="I31" i="6" l="1"/>
  <c r="AE31" i="5"/>
  <c r="AD31" i="5"/>
  <c r="F32" i="5"/>
  <c r="F63" i="6"/>
  <c r="H64" i="5"/>
  <c r="AH33" i="5"/>
  <c r="C65" i="6"/>
  <c r="V34" i="5"/>
  <c r="W34" i="5" s="1"/>
  <c r="G32" i="5" l="1"/>
  <c r="D32" i="6"/>
  <c r="F64" i="6"/>
  <c r="H65" i="5"/>
  <c r="C66" i="6"/>
  <c r="S34" i="5"/>
  <c r="N35" i="5" s="1"/>
  <c r="O35" i="5" s="1"/>
  <c r="AA34" i="5"/>
  <c r="K32" i="5" l="1"/>
  <c r="AE32" i="5" s="1"/>
  <c r="E32" i="6"/>
  <c r="F65" i="6"/>
  <c r="H66" i="5"/>
  <c r="C67" i="6"/>
  <c r="AH34" i="5"/>
  <c r="V35" i="5"/>
  <c r="W35" i="5" s="1"/>
  <c r="AD32" i="5" l="1"/>
  <c r="F33" i="5"/>
  <c r="I32" i="6"/>
  <c r="F66" i="6"/>
  <c r="H67" i="5"/>
  <c r="C68" i="6"/>
  <c r="S35" i="5"/>
  <c r="N36" i="5" s="1"/>
  <c r="O36" i="5" s="1"/>
  <c r="AA35" i="5"/>
  <c r="D33" i="6" l="1"/>
  <c r="G33" i="5"/>
  <c r="E33" i="6" s="1"/>
  <c r="F67" i="6"/>
  <c r="H68" i="5"/>
  <c r="AH35" i="5"/>
  <c r="C69" i="6"/>
  <c r="V36" i="5"/>
  <c r="W36" i="5" s="1"/>
  <c r="K33" i="5" l="1"/>
  <c r="AE33" i="5" s="1"/>
  <c r="F68" i="6"/>
  <c r="H69" i="5"/>
  <c r="C70" i="6"/>
  <c r="AD33" i="5" l="1"/>
  <c r="F34" i="5"/>
  <c r="I33" i="6"/>
  <c r="F69" i="6"/>
  <c r="H70" i="5"/>
  <c r="C71" i="6"/>
  <c r="S36" i="5"/>
  <c r="N37" i="5" s="1"/>
  <c r="O37" i="5" s="1"/>
  <c r="AA36" i="5"/>
  <c r="G34" i="5" l="1"/>
  <c r="E34" i="6" s="1"/>
  <c r="D34" i="6"/>
  <c r="F70" i="6"/>
  <c r="H71" i="5"/>
  <c r="C72" i="6"/>
  <c r="AH36" i="5"/>
  <c r="V37" i="5"/>
  <c r="W37" i="5" s="1"/>
  <c r="K34" i="5" l="1"/>
  <c r="F71" i="6"/>
  <c r="H72" i="5"/>
  <c r="C73" i="6"/>
  <c r="AA37" i="5"/>
  <c r="S37" i="5"/>
  <c r="N38" i="5" s="1"/>
  <c r="O38" i="5" s="1"/>
  <c r="F35" i="5" l="1"/>
  <c r="D35" i="6" s="1"/>
  <c r="AE34" i="5"/>
  <c r="I34" i="6"/>
  <c r="AD34" i="5"/>
  <c r="F72" i="6"/>
  <c r="H73" i="5"/>
  <c r="C74" i="6"/>
  <c r="AH37" i="5"/>
  <c r="V38" i="5"/>
  <c r="W38" i="5" s="1"/>
  <c r="G35" i="5" l="1"/>
  <c r="E35" i="6" s="1"/>
  <c r="F73" i="6"/>
  <c r="H74" i="5"/>
  <c r="C75" i="6"/>
  <c r="K35" i="5" l="1"/>
  <c r="AE35" i="5" s="1"/>
  <c r="F74" i="6"/>
  <c r="H75" i="5"/>
  <c r="C76" i="6"/>
  <c r="AA38" i="5"/>
  <c r="S38" i="5"/>
  <c r="N39" i="5" s="1"/>
  <c r="O39" i="5" s="1"/>
  <c r="F36" i="5" l="1"/>
  <c r="G36" i="5" s="1"/>
  <c r="AD35" i="5"/>
  <c r="I35" i="6"/>
  <c r="F75" i="6"/>
  <c r="H76" i="5"/>
  <c r="C77" i="6"/>
  <c r="AH38" i="5"/>
  <c r="V39" i="5"/>
  <c r="W39" i="5" s="1"/>
  <c r="D36" i="6" l="1"/>
  <c r="E36" i="6"/>
  <c r="K36" i="5"/>
  <c r="AE36" i="5" s="1"/>
  <c r="F76" i="6"/>
  <c r="H77" i="5"/>
  <c r="C78" i="6"/>
  <c r="F37" i="5" l="1"/>
  <c r="AD36" i="5"/>
  <c r="I36" i="6"/>
  <c r="F77" i="6"/>
  <c r="H78" i="5"/>
  <c r="C79" i="6"/>
  <c r="AA39" i="5"/>
  <c r="S39" i="5"/>
  <c r="N40" i="5" s="1"/>
  <c r="O40" i="5" s="1"/>
  <c r="G37" i="5" l="1"/>
  <c r="D37" i="6"/>
  <c r="F78" i="6"/>
  <c r="H79" i="5"/>
  <c r="C80" i="6"/>
  <c r="AH39" i="5"/>
  <c r="V40" i="5"/>
  <c r="W40" i="5" s="1"/>
  <c r="E37" i="6" l="1"/>
  <c r="K37" i="5"/>
  <c r="AE37" i="5" s="1"/>
  <c r="F79" i="6"/>
  <c r="H80" i="5"/>
  <c r="S40" i="5"/>
  <c r="N41" i="5" s="1"/>
  <c r="O41" i="5" s="1"/>
  <c r="AA40" i="5"/>
  <c r="F80" i="6" l="1"/>
  <c r="H81" i="5"/>
  <c r="AD37" i="5"/>
  <c r="F38" i="5"/>
  <c r="I37" i="6"/>
  <c r="AH40" i="5"/>
  <c r="V41" i="5"/>
  <c r="W41" i="5" s="1"/>
  <c r="F81" i="6" l="1"/>
  <c r="H82" i="5"/>
  <c r="D38" i="6"/>
  <c r="G38" i="5"/>
  <c r="E38" i="6" s="1"/>
  <c r="F82" i="6" l="1"/>
  <c r="H83" i="5"/>
  <c r="K38" i="5"/>
  <c r="AE38" i="5" s="1"/>
  <c r="S41" i="5"/>
  <c r="N42" i="5" s="1"/>
  <c r="O42" i="5" s="1"/>
  <c r="AA41" i="5"/>
  <c r="F83" i="6" l="1"/>
  <c r="H84" i="5"/>
  <c r="I38" i="6"/>
  <c r="F39" i="5"/>
  <c r="AD38" i="5"/>
  <c r="AH41" i="5"/>
  <c r="V42" i="5"/>
  <c r="W42" i="5" s="1"/>
  <c r="F84" i="6" l="1"/>
  <c r="H85" i="5"/>
  <c r="D39" i="6"/>
  <c r="G39" i="5"/>
  <c r="E39" i="6" s="1"/>
  <c r="S42" i="5"/>
  <c r="N43" i="5" s="1"/>
  <c r="O43" i="5" s="1"/>
  <c r="AA42" i="5"/>
  <c r="F85" i="6" l="1"/>
  <c r="H86" i="5"/>
  <c r="K39" i="5"/>
  <c r="I39" i="6" s="1"/>
  <c r="AH42" i="5"/>
  <c r="V43" i="5"/>
  <c r="W43" i="5" s="1"/>
  <c r="F86" i="6" l="1"/>
  <c r="H87" i="5"/>
  <c r="AE39" i="5"/>
  <c r="F40" i="5"/>
  <c r="D40" i="6" s="1"/>
  <c r="AD39" i="5"/>
  <c r="AA43" i="5"/>
  <c r="S43" i="5"/>
  <c r="N44" i="5" s="1"/>
  <c r="O44" i="5" s="1"/>
  <c r="F87" i="6" l="1"/>
  <c r="H88" i="5"/>
  <c r="G40" i="5"/>
  <c r="E40" i="6" s="1"/>
  <c r="AH43" i="5"/>
  <c r="V44" i="5"/>
  <c r="W44" i="5" s="1"/>
  <c r="F88" i="6" l="1"/>
  <c r="H89" i="5"/>
  <c r="K40" i="5"/>
  <c r="AD40" i="5" s="1"/>
  <c r="AA44" i="5"/>
  <c r="S44" i="5"/>
  <c r="N45" i="5" s="1"/>
  <c r="O45" i="5" s="1"/>
  <c r="F89" i="6" l="1"/>
  <c r="H90" i="5"/>
  <c r="F41" i="5"/>
  <c r="G41" i="5" s="1"/>
  <c r="AE40" i="5"/>
  <c r="I40" i="6"/>
  <c r="AH44" i="5"/>
  <c r="V45" i="5"/>
  <c r="W45" i="5" s="1"/>
  <c r="F90" i="6" l="1"/>
  <c r="H91" i="5"/>
  <c r="D41" i="6"/>
  <c r="E41" i="6"/>
  <c r="K41" i="5"/>
  <c r="AA45" i="5"/>
  <c r="S45" i="5"/>
  <c r="N46" i="5" s="1"/>
  <c r="O46" i="5" s="1"/>
  <c r="F91" i="6" l="1"/>
  <c r="H92" i="5"/>
  <c r="AE41" i="5"/>
  <c r="AD41" i="5"/>
  <c r="F42" i="5"/>
  <c r="I41" i="6"/>
  <c r="AH45" i="5"/>
  <c r="V46" i="5"/>
  <c r="W46" i="5" s="1"/>
  <c r="F92" i="6" l="1"/>
  <c r="H93" i="5"/>
  <c r="D42" i="6"/>
  <c r="G42" i="5"/>
  <c r="S46" i="5"/>
  <c r="N47" i="5" s="1"/>
  <c r="O47" i="5" s="1"/>
  <c r="AA46" i="5"/>
  <c r="F93" i="6" l="1"/>
  <c r="H94" i="5"/>
  <c r="K42" i="5"/>
  <c r="E42" i="6"/>
  <c r="AH46" i="5"/>
  <c r="V47" i="5"/>
  <c r="W47" i="5" s="1"/>
  <c r="F94" i="6" l="1"/>
  <c r="H95" i="5"/>
  <c r="AE42" i="5"/>
  <c r="AD42" i="5"/>
  <c r="I42" i="6"/>
  <c r="F43" i="5"/>
  <c r="S47" i="5"/>
  <c r="N48" i="5" s="1"/>
  <c r="O48" i="5" s="1"/>
  <c r="AA47" i="5"/>
  <c r="F95" i="6" l="1"/>
  <c r="H96" i="5"/>
  <c r="G43" i="5"/>
  <c r="E43" i="6" s="1"/>
  <c r="D43" i="6"/>
  <c r="AH47" i="5"/>
  <c r="V48" i="5"/>
  <c r="W48" i="5" s="1"/>
  <c r="F96" i="6" l="1"/>
  <c r="H97" i="5"/>
  <c r="K43" i="5"/>
  <c r="AE43" i="5" s="1"/>
  <c r="S48" i="5"/>
  <c r="N49" i="5" s="1"/>
  <c r="O49" i="5" s="1"/>
  <c r="AA48" i="5"/>
  <c r="F97" i="6" l="1"/>
  <c r="H98" i="5"/>
  <c r="AD43" i="5"/>
  <c r="F44" i="5"/>
  <c r="I43" i="6"/>
  <c r="AH48" i="5"/>
  <c r="V49" i="5"/>
  <c r="W49" i="5" s="1"/>
  <c r="F98" i="6" l="1"/>
  <c r="H99" i="5"/>
  <c r="F99" i="6" s="1"/>
  <c r="D44" i="6"/>
  <c r="G44" i="5"/>
  <c r="K44" i="5" l="1"/>
  <c r="AE44" i="5" s="1"/>
  <c r="E44" i="6"/>
  <c r="AA49" i="5"/>
  <c r="S49" i="5"/>
  <c r="N50" i="5" s="1"/>
  <c r="O50" i="5" s="1"/>
  <c r="I44" i="6" l="1"/>
  <c r="AD44" i="5"/>
  <c r="F45" i="5"/>
  <c r="AH49" i="5"/>
  <c r="V50" i="5"/>
  <c r="W50" i="5" s="1"/>
  <c r="D45" i="6" l="1"/>
  <c r="G45" i="5"/>
  <c r="AA50" i="5"/>
  <c r="S50" i="5"/>
  <c r="N51" i="5" s="1"/>
  <c r="O51" i="5" s="1"/>
  <c r="K45" i="5" l="1"/>
  <c r="AE45" i="5" s="1"/>
  <c r="E45" i="6"/>
  <c r="AH50" i="5"/>
  <c r="V51" i="5"/>
  <c r="W51" i="5" s="1"/>
  <c r="AD45" i="5" l="1"/>
  <c r="F46" i="5"/>
  <c r="I45" i="6"/>
  <c r="AA51" i="5"/>
  <c r="S51" i="5"/>
  <c r="N52" i="5" s="1"/>
  <c r="O52" i="5" s="1"/>
  <c r="D46" i="6" l="1"/>
  <c r="G46" i="5"/>
  <c r="AH51" i="5"/>
  <c r="V52" i="5"/>
  <c r="W52" i="5" s="1"/>
  <c r="K46" i="5" l="1"/>
  <c r="AE46" i="5" s="1"/>
  <c r="E46" i="6"/>
  <c r="S52" i="5"/>
  <c r="N53" i="5" s="1"/>
  <c r="O53" i="5" s="1"/>
  <c r="AA52" i="5"/>
  <c r="AD46" i="5" l="1"/>
  <c r="F47" i="5"/>
  <c r="I46" i="6"/>
  <c r="AH52" i="5"/>
  <c r="V53" i="5"/>
  <c r="W53" i="5" s="1"/>
  <c r="D47" i="6" l="1"/>
  <c r="G47" i="5"/>
  <c r="K47" i="5" l="1"/>
  <c r="AE47" i="5" s="1"/>
  <c r="E47" i="6"/>
  <c r="S53" i="5"/>
  <c r="N54" i="5" s="1"/>
  <c r="AA53" i="5"/>
  <c r="AD47" i="5" l="1"/>
  <c r="F48" i="5"/>
  <c r="I47" i="6"/>
  <c r="V54" i="5"/>
  <c r="W54" i="5" s="1"/>
  <c r="AA54" i="5" s="1"/>
  <c r="AH53" i="5"/>
  <c r="O54" i="5"/>
  <c r="S54" i="5" s="1"/>
  <c r="N55" i="5" s="1"/>
  <c r="D48" i="6" l="1"/>
  <c r="G48" i="5"/>
  <c r="AH54" i="5"/>
  <c r="V55" i="5"/>
  <c r="O55" i="5"/>
  <c r="S55" i="5" s="1"/>
  <c r="N56" i="5" s="1"/>
  <c r="E48" i="6" l="1"/>
  <c r="K48" i="5"/>
  <c r="AE48" i="5" s="1"/>
  <c r="O56" i="5"/>
  <c r="S56" i="5" s="1"/>
  <c r="N57" i="5" s="1"/>
  <c r="W55" i="5"/>
  <c r="AA55" i="5" s="1"/>
  <c r="AH55" i="5" s="1"/>
  <c r="F49" i="5" l="1"/>
  <c r="I48" i="6"/>
  <c r="AD48" i="5"/>
  <c r="V56" i="5"/>
  <c r="O57" i="5"/>
  <c r="S57" i="5" s="1"/>
  <c r="N58" i="5" s="1"/>
  <c r="D49" i="6" l="1"/>
  <c r="G49" i="5"/>
  <c r="E49" i="6" s="1"/>
  <c r="O58" i="5"/>
  <c r="S58" i="5" s="1"/>
  <c r="N59" i="5" s="1"/>
  <c r="W56" i="5"/>
  <c r="AA56" i="5" s="1"/>
  <c r="AH56" i="5" s="1"/>
  <c r="K49" i="5" l="1"/>
  <c r="O59" i="5"/>
  <c r="S59" i="5" s="1"/>
  <c r="N60" i="5" s="1"/>
  <c r="V57" i="5"/>
  <c r="AD49" i="5" l="1"/>
  <c r="I49" i="6"/>
  <c r="AE49" i="5"/>
  <c r="F50" i="5"/>
  <c r="O60" i="5"/>
  <c r="S60" i="5" s="1"/>
  <c r="N61" i="5" s="1"/>
  <c r="W57" i="5"/>
  <c r="AA57" i="5" s="1"/>
  <c r="AH57" i="5" s="1"/>
  <c r="D50" i="6" l="1"/>
  <c r="G50" i="5"/>
  <c r="E50" i="6" s="1"/>
  <c r="O61" i="5"/>
  <c r="S61" i="5" s="1"/>
  <c r="N62" i="5" s="1"/>
  <c r="V58" i="5"/>
  <c r="K50" i="5" l="1"/>
  <c r="O62" i="5"/>
  <c r="S62" i="5" s="1"/>
  <c r="N63" i="5" s="1"/>
  <c r="W58" i="5"/>
  <c r="AA58" i="5" s="1"/>
  <c r="AD50" i="5" l="1"/>
  <c r="AE50" i="5"/>
  <c r="F51" i="5"/>
  <c r="I50" i="6"/>
  <c r="O63" i="5"/>
  <c r="S63" i="5" s="1"/>
  <c r="N64" i="5" s="1"/>
  <c r="AH58" i="5"/>
  <c r="V59" i="5"/>
  <c r="D51" i="6" l="1"/>
  <c r="G51" i="5"/>
  <c r="E51" i="6" s="1"/>
  <c r="O64" i="5"/>
  <c r="S64" i="5" s="1"/>
  <c r="N65" i="5" s="1"/>
  <c r="W59" i="5"/>
  <c r="AA59" i="5" s="1"/>
  <c r="K51" i="5" l="1"/>
  <c r="V60" i="5"/>
  <c r="AH59" i="5"/>
  <c r="O65" i="5"/>
  <c r="S65" i="5" s="1"/>
  <c r="N66" i="5" s="1"/>
  <c r="AD51" i="5" l="1"/>
  <c r="AE51" i="5"/>
  <c r="I51" i="6"/>
  <c r="F52" i="5"/>
  <c r="O66" i="5"/>
  <c r="S66" i="5" s="1"/>
  <c r="N67" i="5" s="1"/>
  <c r="W60" i="5"/>
  <c r="AA60" i="5" s="1"/>
  <c r="D52" i="6" l="1"/>
  <c r="G52" i="5"/>
  <c r="E52" i="6" s="1"/>
  <c r="V61" i="5"/>
  <c r="AH60" i="5"/>
  <c r="O67" i="5"/>
  <c r="S67" i="5" s="1"/>
  <c r="N68" i="5" s="1"/>
  <c r="K52" i="5" l="1"/>
  <c r="O68" i="5"/>
  <c r="S68" i="5" s="1"/>
  <c r="N69" i="5" s="1"/>
  <c r="W61" i="5"/>
  <c r="AA61" i="5" s="1"/>
  <c r="AD52" i="5" l="1"/>
  <c r="AE52" i="5"/>
  <c r="F53" i="5"/>
  <c r="I52" i="6"/>
  <c r="V62" i="5"/>
  <c r="AH61" i="5"/>
  <c r="O69" i="5"/>
  <c r="S69" i="5" s="1"/>
  <c r="N70" i="5" s="1"/>
  <c r="D53" i="6" l="1"/>
  <c r="G53" i="5"/>
  <c r="E53" i="6" s="1"/>
  <c r="O70" i="5"/>
  <c r="S70" i="5" s="1"/>
  <c r="N71" i="5" s="1"/>
  <c r="W62" i="5"/>
  <c r="AA62" i="5" s="1"/>
  <c r="K53" i="5" l="1"/>
  <c r="V63" i="5"/>
  <c r="AH62" i="5"/>
  <c r="O71" i="5"/>
  <c r="S71" i="5" s="1"/>
  <c r="N72" i="5" s="1"/>
  <c r="AD53" i="5" l="1"/>
  <c r="F54" i="5"/>
  <c r="I53" i="6"/>
  <c r="AE53" i="5"/>
  <c r="O72" i="5"/>
  <c r="S72" i="5" s="1"/>
  <c r="N73" i="5" s="1"/>
  <c r="W63" i="5"/>
  <c r="AA63" i="5" s="1"/>
  <c r="D54" i="6" l="1"/>
  <c r="G54" i="5"/>
  <c r="E54" i="6" s="1"/>
  <c r="V64" i="5"/>
  <c r="AH63" i="5"/>
  <c r="O73" i="5"/>
  <c r="S73" i="5" s="1"/>
  <c r="N74" i="5" s="1"/>
  <c r="K54" i="5" l="1"/>
  <c r="O74" i="5"/>
  <c r="S74" i="5" s="1"/>
  <c r="N75" i="5" s="1"/>
  <c r="W64" i="5"/>
  <c r="AA64" i="5" s="1"/>
  <c r="AD54" i="5" l="1"/>
  <c r="I54" i="6"/>
  <c r="F55" i="5"/>
  <c r="AE54" i="5"/>
  <c r="V65" i="5"/>
  <c r="AH64" i="5"/>
  <c r="O75" i="5"/>
  <c r="S75" i="5" s="1"/>
  <c r="N76" i="5" s="1"/>
  <c r="G55" i="5" l="1"/>
  <c r="E55" i="6" s="1"/>
  <c r="D55" i="6"/>
  <c r="O76" i="5"/>
  <c r="S76" i="5" s="1"/>
  <c r="N77" i="5" s="1"/>
  <c r="W65" i="5"/>
  <c r="AA65" i="5" s="1"/>
  <c r="K55" i="5" l="1"/>
  <c r="V66" i="5"/>
  <c r="AH65" i="5"/>
  <c r="O77" i="5"/>
  <c r="S77" i="5" s="1"/>
  <c r="N78" i="5" s="1"/>
  <c r="AD55" i="5" l="1"/>
  <c r="I55" i="6"/>
  <c r="F56" i="5"/>
  <c r="AE55" i="5"/>
  <c r="O78" i="5"/>
  <c r="S78" i="5" s="1"/>
  <c r="N79" i="5" s="1"/>
  <c r="W66" i="5"/>
  <c r="AA66" i="5" s="1"/>
  <c r="D56" i="6" l="1"/>
  <c r="G56" i="5"/>
  <c r="E56" i="6" s="1"/>
  <c r="V67" i="5"/>
  <c r="AH66" i="5"/>
  <c r="O79" i="5"/>
  <c r="S79" i="5" s="1"/>
  <c r="N80" i="5" s="1"/>
  <c r="K56" i="5" l="1"/>
  <c r="O80" i="5"/>
  <c r="S80" i="5" s="1"/>
  <c r="N81" i="5" s="1"/>
  <c r="W67" i="5"/>
  <c r="AA67" i="5" s="1"/>
  <c r="O81" i="5" l="1"/>
  <c r="S81" i="5" s="1"/>
  <c r="N82" i="5" s="1"/>
  <c r="AD56" i="5"/>
  <c r="I56" i="6"/>
  <c r="AE56" i="5"/>
  <c r="F57" i="5"/>
  <c r="V68" i="5"/>
  <c r="AH67" i="5"/>
  <c r="O82" i="5" l="1"/>
  <c r="S82" i="5" s="1"/>
  <c r="N83" i="5" s="1"/>
  <c r="D57" i="6"/>
  <c r="G57" i="5"/>
  <c r="E57" i="6" s="1"/>
  <c r="W68" i="5"/>
  <c r="AA68" i="5" s="1"/>
  <c r="O83" i="5" l="1"/>
  <c r="S83" i="5" s="1"/>
  <c r="N84" i="5" s="1"/>
  <c r="K57" i="5"/>
  <c r="V69" i="5"/>
  <c r="AH68" i="5"/>
  <c r="O84" i="5" l="1"/>
  <c r="S84" i="5" s="1"/>
  <c r="N85" i="5" s="1"/>
  <c r="AD57" i="5"/>
  <c r="F58" i="5"/>
  <c r="I57" i="6"/>
  <c r="AE57" i="5"/>
  <c r="W69" i="5"/>
  <c r="AA69" i="5" s="1"/>
  <c r="O85" i="5" l="1"/>
  <c r="S85" i="5" s="1"/>
  <c r="N86" i="5" s="1"/>
  <c r="D58" i="6"/>
  <c r="G58" i="5"/>
  <c r="E58" i="6" s="1"/>
  <c r="V70" i="5"/>
  <c r="AH69" i="5"/>
  <c r="O86" i="5" l="1"/>
  <c r="S86" i="5" s="1"/>
  <c r="N87" i="5" s="1"/>
  <c r="K58" i="5"/>
  <c r="W70" i="5"/>
  <c r="AA70" i="5" s="1"/>
  <c r="O87" i="5" l="1"/>
  <c r="S87" i="5" s="1"/>
  <c r="N88" i="5" s="1"/>
  <c r="AD58" i="5"/>
  <c r="AE58" i="5"/>
  <c r="F59" i="5"/>
  <c r="I58" i="6"/>
  <c r="V71" i="5"/>
  <c r="AH70" i="5"/>
  <c r="O88" i="5" l="1"/>
  <c r="S88" i="5" s="1"/>
  <c r="N89" i="5" s="1"/>
  <c r="G59" i="5"/>
  <c r="E59" i="6" s="1"/>
  <c r="D59" i="6"/>
  <c r="W71" i="5"/>
  <c r="AA71" i="5" s="1"/>
  <c r="O89" i="5" l="1"/>
  <c r="S89" i="5" s="1"/>
  <c r="N90" i="5" s="1"/>
  <c r="K59" i="5"/>
  <c r="V72" i="5"/>
  <c r="AH71" i="5"/>
  <c r="O90" i="5" l="1"/>
  <c r="S90" i="5" s="1"/>
  <c r="N91" i="5" s="1"/>
  <c r="AD59" i="5"/>
  <c r="AE59" i="5"/>
  <c r="I59" i="6"/>
  <c r="F60" i="5"/>
  <c r="W72" i="5"/>
  <c r="AA72" i="5" s="1"/>
  <c r="O91" i="5" l="1"/>
  <c r="S91" i="5" s="1"/>
  <c r="N92" i="5" s="1"/>
  <c r="G60" i="5"/>
  <c r="E60" i="6" s="1"/>
  <c r="D60" i="6"/>
  <c r="V73" i="5"/>
  <c r="AH72" i="5"/>
  <c r="O92" i="5" l="1"/>
  <c r="S92" i="5" s="1"/>
  <c r="N93" i="5" s="1"/>
  <c r="K60" i="5"/>
  <c r="AD60" i="5" s="1"/>
  <c r="W73" i="5"/>
  <c r="AA73" i="5" s="1"/>
  <c r="O93" i="5" l="1"/>
  <c r="S93" i="5" s="1"/>
  <c r="N94" i="5" s="1"/>
  <c r="AE60" i="5"/>
  <c r="I60" i="6"/>
  <c r="F61" i="5"/>
  <c r="V74" i="5"/>
  <c r="AH73" i="5"/>
  <c r="O94" i="5" l="1"/>
  <c r="S94" i="5" s="1"/>
  <c r="N95" i="5" s="1"/>
  <c r="G61" i="5"/>
  <c r="E61" i="6" s="1"/>
  <c r="D61" i="6"/>
  <c r="W74" i="5"/>
  <c r="AA74" i="5" s="1"/>
  <c r="O95" i="5" l="1"/>
  <c r="S95" i="5" s="1"/>
  <c r="N96" i="5" s="1"/>
  <c r="K61" i="5"/>
  <c r="AD61" i="5" s="1"/>
  <c r="V75" i="5"/>
  <c r="AH74" i="5"/>
  <c r="O96" i="5" l="1"/>
  <c r="S96" i="5" s="1"/>
  <c r="N97" i="5" s="1"/>
  <c r="AE61" i="5"/>
  <c r="F62" i="5"/>
  <c r="I61" i="6"/>
  <c r="W75" i="5"/>
  <c r="AA75" i="5" s="1"/>
  <c r="O97" i="5" l="1"/>
  <c r="S97" i="5" s="1"/>
  <c r="N98" i="5" s="1"/>
  <c r="D62" i="6"/>
  <c r="G62" i="5"/>
  <c r="E62" i="6" s="1"/>
  <c r="V76" i="5"/>
  <c r="AH75" i="5"/>
  <c r="O98" i="5" l="1"/>
  <c r="S98" i="5" s="1"/>
  <c r="N99" i="5" s="1"/>
  <c r="K62" i="5"/>
  <c r="AD62" i="5" s="1"/>
  <c r="W76" i="5"/>
  <c r="AA76" i="5" s="1"/>
  <c r="O99" i="5" l="1"/>
  <c r="S99" i="5" s="1"/>
  <c r="F63" i="5"/>
  <c r="I62" i="6"/>
  <c r="AE62" i="5"/>
  <c r="V77" i="5"/>
  <c r="AH76" i="5"/>
  <c r="D63" i="6" l="1"/>
  <c r="G63" i="5"/>
  <c r="E63" i="6" s="1"/>
  <c r="W77" i="5"/>
  <c r="AA77" i="5" s="1"/>
  <c r="K63" i="5" l="1"/>
  <c r="AD63" i="5" s="1"/>
  <c r="V78" i="5"/>
  <c r="AH77" i="5"/>
  <c r="F64" i="5" l="1"/>
  <c r="AE63" i="5"/>
  <c r="I63" i="6"/>
  <c r="W78" i="5"/>
  <c r="AA78" i="5" s="1"/>
  <c r="D64" i="6" l="1"/>
  <c r="G64" i="5"/>
  <c r="E64" i="6" s="1"/>
  <c r="V79" i="5"/>
  <c r="AH78" i="5"/>
  <c r="K64" i="5" l="1"/>
  <c r="AD64" i="5" s="1"/>
  <c r="W79" i="5"/>
  <c r="AA79" i="5" s="1"/>
  <c r="F65" i="5" l="1"/>
  <c r="AE64" i="5"/>
  <c r="I64" i="6"/>
  <c r="V80" i="5"/>
  <c r="AH79" i="5"/>
  <c r="G65" i="5" l="1"/>
  <c r="E65" i="6" s="1"/>
  <c r="D65" i="6"/>
  <c r="W80" i="5"/>
  <c r="AA80" i="5" s="1"/>
  <c r="AH80" i="5" l="1"/>
  <c r="V81" i="5"/>
  <c r="K65" i="5"/>
  <c r="W81" i="5" l="1"/>
  <c r="AA81" i="5" s="1"/>
  <c r="I65" i="6"/>
  <c r="AD65" i="5"/>
  <c r="F66" i="5"/>
  <c r="D66" i="6" s="1"/>
  <c r="AE65" i="5"/>
  <c r="G66" i="5" l="1"/>
  <c r="E66" i="6" s="1"/>
  <c r="V82" i="5"/>
  <c r="AH81" i="5"/>
  <c r="K66" i="5" l="1"/>
  <c r="AD66" i="5" s="1"/>
  <c r="W82" i="5"/>
  <c r="AA82" i="5" s="1"/>
  <c r="F67" i="5"/>
  <c r="AE66" i="5"/>
  <c r="I66" i="6" l="1"/>
  <c r="V83" i="5"/>
  <c r="AH82" i="5"/>
  <c r="D67" i="6"/>
  <c r="G67" i="5"/>
  <c r="E67" i="6" s="1"/>
  <c r="W83" i="5" l="1"/>
  <c r="AA83" i="5" s="1"/>
  <c r="K67" i="5"/>
  <c r="AD67" i="5" s="1"/>
  <c r="V84" i="5" l="1"/>
  <c r="AH83" i="5"/>
  <c r="F68" i="5"/>
  <c r="AE67" i="5"/>
  <c r="I67" i="6"/>
  <c r="W84" i="5" l="1"/>
  <c r="AA84" i="5" s="1"/>
  <c r="D68" i="6"/>
  <c r="G68" i="5"/>
  <c r="E68" i="6" s="1"/>
  <c r="V85" i="5" l="1"/>
  <c r="AH84" i="5"/>
  <c r="K68" i="5"/>
  <c r="AD68" i="5" s="1"/>
  <c r="W85" i="5" l="1"/>
  <c r="AA85" i="5" s="1"/>
  <c r="I68" i="6"/>
  <c r="F69" i="5"/>
  <c r="AE68" i="5"/>
  <c r="V86" i="5" l="1"/>
  <c r="AH85" i="5"/>
  <c r="D69" i="6"/>
  <c r="G69" i="5"/>
  <c r="E69" i="6" s="1"/>
  <c r="W86" i="5" l="1"/>
  <c r="AA86" i="5" s="1"/>
  <c r="K69" i="5"/>
  <c r="AD69" i="5" s="1"/>
  <c r="V87" i="5" l="1"/>
  <c r="AH86" i="5"/>
  <c r="I69" i="6"/>
  <c r="F70" i="5"/>
  <c r="AE69" i="5"/>
  <c r="W87" i="5" l="1"/>
  <c r="AA87" i="5" s="1"/>
  <c r="D70" i="6"/>
  <c r="G70" i="5"/>
  <c r="E70" i="6" s="1"/>
  <c r="V88" i="5" l="1"/>
  <c r="AH87" i="5"/>
  <c r="K70" i="5"/>
  <c r="AD70" i="5" s="1"/>
  <c r="W88" i="5" l="1"/>
  <c r="AA88" i="5" s="1"/>
  <c r="I70" i="6"/>
  <c r="F71" i="5"/>
  <c r="AE70" i="5"/>
  <c r="V89" i="5" l="1"/>
  <c r="AH88" i="5"/>
  <c r="D71" i="6"/>
  <c r="G71" i="5"/>
  <c r="E71" i="6" s="1"/>
  <c r="W89" i="5" l="1"/>
  <c r="AA89" i="5" s="1"/>
  <c r="K71" i="5"/>
  <c r="AD71" i="5" s="1"/>
  <c r="V90" i="5" l="1"/>
  <c r="AH89" i="5"/>
  <c r="F72" i="5"/>
  <c r="AE71" i="5"/>
  <c r="I71" i="6"/>
  <c r="W90" i="5" l="1"/>
  <c r="AA90" i="5" s="1"/>
  <c r="D72" i="6"/>
  <c r="G72" i="5"/>
  <c r="E72" i="6" s="1"/>
  <c r="V91" i="5" l="1"/>
  <c r="AH90" i="5"/>
  <c r="K72" i="5"/>
  <c r="AD72" i="5" s="1"/>
  <c r="W91" i="5" l="1"/>
  <c r="AA91" i="5" s="1"/>
  <c r="F73" i="5"/>
  <c r="AE72" i="5"/>
  <c r="I72" i="6"/>
  <c r="V92" i="5" l="1"/>
  <c r="AH91" i="5"/>
  <c r="D73" i="6"/>
  <c r="G73" i="5"/>
  <c r="E73" i="6" s="1"/>
  <c r="W92" i="5" l="1"/>
  <c r="AA92" i="5" s="1"/>
  <c r="K73" i="5"/>
  <c r="AD73" i="5" s="1"/>
  <c r="V93" i="5" l="1"/>
  <c r="AH92" i="5"/>
  <c r="AE73" i="5"/>
  <c r="F74" i="5"/>
  <c r="I73" i="6"/>
  <c r="W93" i="5" l="1"/>
  <c r="AA93" i="5" s="1"/>
  <c r="D74" i="6"/>
  <c r="G74" i="5"/>
  <c r="E74" i="6" s="1"/>
  <c r="V94" i="5" l="1"/>
  <c r="AH93" i="5"/>
  <c r="K74" i="5"/>
  <c r="F75" i="5" l="1"/>
  <c r="D75" i="6" s="1"/>
  <c r="AD74" i="5"/>
  <c r="W94" i="5"/>
  <c r="AA94" i="5" s="1"/>
  <c r="I74" i="6"/>
  <c r="AE74" i="5"/>
  <c r="AH94" i="5" l="1"/>
  <c r="V95" i="5"/>
  <c r="G75" i="5"/>
  <c r="E75" i="6" s="1"/>
  <c r="K75" i="5" l="1"/>
  <c r="AD75" i="5" s="1"/>
  <c r="W95" i="5"/>
  <c r="AA95" i="5" s="1"/>
  <c r="AE75" i="5"/>
  <c r="V96" i="5" l="1"/>
  <c r="AH95" i="5"/>
  <c r="F76" i="5"/>
  <c r="D76" i="6" s="1"/>
  <c r="I75" i="6"/>
  <c r="G76" i="5" l="1"/>
  <c r="E76" i="6" s="1"/>
  <c r="W96" i="5"/>
  <c r="AA96" i="5" s="1"/>
  <c r="V97" i="5" l="1"/>
  <c r="AH96" i="5"/>
  <c r="K76" i="5"/>
  <c r="AD76" i="5" s="1"/>
  <c r="AE76" i="5"/>
  <c r="F77" i="5" l="1"/>
  <c r="D77" i="6" s="1"/>
  <c r="W97" i="5"/>
  <c r="AA97" i="5" s="1"/>
  <c r="I76" i="6"/>
  <c r="G77" i="5"/>
  <c r="E77" i="6" s="1"/>
  <c r="V98" i="5" l="1"/>
  <c r="AH97" i="5"/>
  <c r="K77" i="5"/>
  <c r="AD77" i="5" s="1"/>
  <c r="W98" i="5" l="1"/>
  <c r="AA98" i="5" s="1"/>
  <c r="F78" i="5"/>
  <c r="AE77" i="5"/>
  <c r="I77" i="6"/>
  <c r="V99" i="5" l="1"/>
  <c r="AH98" i="5"/>
  <c r="D78" i="6"/>
  <c r="G78" i="5"/>
  <c r="E78" i="6" s="1"/>
  <c r="W99" i="5" l="1"/>
  <c r="AA99" i="5" s="1"/>
  <c r="AH99" i="5" s="1"/>
  <c r="K78" i="5"/>
  <c r="AD78" i="5" s="1"/>
  <c r="I78" i="6" l="1"/>
  <c r="F79" i="5"/>
  <c r="AE78" i="5"/>
  <c r="D79" i="6" l="1"/>
  <c r="G79" i="5"/>
  <c r="E79" i="6" s="1"/>
  <c r="K79" i="5" l="1"/>
  <c r="F80" i="5" l="1"/>
  <c r="G80" i="5" s="1"/>
  <c r="E80" i="6" s="1"/>
  <c r="AD79" i="5"/>
  <c r="I79" i="6"/>
  <c r="AE79" i="5"/>
  <c r="D80" i="6" l="1"/>
  <c r="K80" i="5"/>
  <c r="F81" i="5" l="1"/>
  <c r="I80" i="6"/>
  <c r="AE80" i="5"/>
  <c r="D81" i="6" l="1"/>
  <c r="G81" i="5"/>
  <c r="E81" i="6" s="1"/>
  <c r="K81" i="5" l="1"/>
  <c r="I81" i="6" s="1"/>
  <c r="F82" i="5" l="1"/>
  <c r="D82" i="6" s="1"/>
  <c r="AE81" i="5"/>
  <c r="G82" i="5"/>
  <c r="E82" i="6" s="1"/>
  <c r="K82" i="5" l="1"/>
  <c r="AE82" i="5" s="1"/>
  <c r="F83" i="5" l="1"/>
  <c r="D83" i="6" s="1"/>
  <c r="I82" i="6"/>
  <c r="G83" i="5"/>
  <c r="E83" i="6" s="1"/>
  <c r="K83" i="5" l="1"/>
  <c r="I83" i="6" s="1"/>
  <c r="AE83" i="5" l="1"/>
  <c r="F84" i="5"/>
  <c r="D84" i="6" s="1"/>
  <c r="G84" i="5" l="1"/>
  <c r="E84" i="6" s="1"/>
  <c r="K84" i="5" l="1"/>
  <c r="I84" i="6" s="1"/>
  <c r="F85" i="5"/>
  <c r="D85" i="6" s="1"/>
  <c r="G85" i="5" l="1"/>
  <c r="E85" i="6" s="1"/>
  <c r="AE84" i="5"/>
  <c r="K85" i="5" l="1"/>
  <c r="I85" i="6" s="1"/>
  <c r="AE85" i="5"/>
  <c r="F86" i="5"/>
  <c r="D86" i="6" s="1"/>
  <c r="G86" i="5" l="1"/>
  <c r="E86" i="6" s="1"/>
  <c r="K86" i="5" l="1"/>
  <c r="I86" i="6" s="1"/>
  <c r="F87" i="5"/>
  <c r="AE86" i="5"/>
  <c r="D87" i="6" l="1"/>
  <c r="G87" i="5"/>
  <c r="E87" i="6" s="1"/>
  <c r="K87" i="5" l="1"/>
  <c r="F88" i="5" l="1"/>
  <c r="AE87" i="5"/>
  <c r="I87" i="6"/>
  <c r="D88" i="6" l="1"/>
  <c r="G88" i="5"/>
  <c r="E88" i="6" s="1"/>
  <c r="K88" i="5" l="1"/>
  <c r="AE88" i="5" l="1"/>
  <c r="I88" i="6"/>
  <c r="F89" i="5"/>
  <c r="G89" i="5" l="1"/>
  <c r="E89" i="6" s="1"/>
  <c r="D89" i="6"/>
  <c r="K89" i="5" l="1"/>
  <c r="AE89" i="5" l="1"/>
  <c r="I89" i="6"/>
  <c r="F90" i="5"/>
  <c r="G90" i="5" l="1"/>
  <c r="E90" i="6" s="1"/>
  <c r="D90" i="6"/>
  <c r="K90" i="5" l="1"/>
  <c r="F91" i="5" l="1"/>
  <c r="AE90" i="5"/>
  <c r="I90" i="6"/>
  <c r="G91" i="5" l="1"/>
  <c r="E91" i="6" s="1"/>
  <c r="D91" i="6"/>
  <c r="K91" i="5" l="1"/>
  <c r="F92" i="5" l="1"/>
  <c r="AE91" i="5"/>
  <c r="I91" i="6"/>
  <c r="G92" i="5" l="1"/>
  <c r="E92" i="6" s="1"/>
  <c r="D92" i="6"/>
  <c r="K92" i="5" l="1"/>
  <c r="I92" i="6" l="1"/>
  <c r="F93" i="5"/>
  <c r="AE92" i="5"/>
  <c r="G93" i="5" l="1"/>
  <c r="E93" i="6" s="1"/>
  <c r="D93" i="6"/>
  <c r="K93" i="5" l="1"/>
  <c r="AE93" i="5" l="1"/>
  <c r="I93" i="6"/>
  <c r="F94" i="5"/>
  <c r="D94" i="6" l="1"/>
  <c r="G94" i="5"/>
  <c r="E94" i="6" s="1"/>
  <c r="K94" i="5" l="1"/>
  <c r="F95" i="5" l="1"/>
  <c r="I94" i="6"/>
  <c r="AE94" i="5"/>
  <c r="D95" i="6" l="1"/>
  <c r="G95" i="5"/>
  <c r="E95" i="6" s="1"/>
  <c r="K95" i="5" l="1"/>
  <c r="I95" i="6" l="1"/>
  <c r="F96" i="5"/>
  <c r="AE95" i="5"/>
  <c r="D96" i="6" l="1"/>
  <c r="G96" i="5"/>
  <c r="E96" i="6" s="1"/>
  <c r="K96" i="5" l="1"/>
  <c r="I96" i="6" l="1"/>
  <c r="F97" i="5"/>
  <c r="AE96" i="5"/>
  <c r="D97" i="6" l="1"/>
  <c r="G97" i="5"/>
  <c r="E97" i="6" s="1"/>
  <c r="K97" i="5" l="1"/>
  <c r="I97" i="6" l="1"/>
  <c r="F98" i="5"/>
  <c r="AE97" i="5"/>
  <c r="D98" i="6" l="1"/>
  <c r="G98" i="5"/>
  <c r="E98" i="6" s="1"/>
  <c r="K98" i="5" l="1"/>
  <c r="I98" i="6" l="1"/>
  <c r="F99" i="5"/>
  <c r="AE98" i="5"/>
  <c r="D99" i="6" l="1"/>
  <c r="G99" i="5"/>
  <c r="E99" i="6" s="1"/>
  <c r="K99" i="5" l="1"/>
  <c r="I99" i="6" l="1"/>
  <c r="AE99" i="5"/>
  <c r="G8" i="5" l="1"/>
  <c r="I13" i="5" s="1"/>
  <c r="G4" i="5"/>
  <c r="H3" i="5" a="1"/>
  <c r="H3" i="5" s="1"/>
  <c r="H6" i="5" s="1"/>
  <c r="H7" i="5" l="1"/>
  <c r="K11" i="5"/>
  <c r="K7" i="5"/>
  <c r="K6" i="5"/>
  <c r="K9" i="5"/>
  <c r="I12" i="5"/>
  <c r="I9" i="5"/>
  <c r="K10" i="5"/>
  <c r="I10" i="5"/>
  <c r="K12" i="5"/>
  <c r="I11" i="5"/>
  <c r="B2" i="6" l="1"/>
</calcChain>
</file>

<file path=xl/sharedStrings.xml><?xml version="1.0" encoding="utf-8"?>
<sst xmlns="http://schemas.openxmlformats.org/spreadsheetml/2006/main" count="67" uniqueCount="46">
  <si>
    <t>Age</t>
  </si>
  <si>
    <t>Pension Income</t>
  </si>
  <si>
    <t>Salary</t>
  </si>
  <si>
    <t>Balance</t>
  </si>
  <si>
    <t>Interest</t>
  </si>
  <si>
    <t>Yearly Savings</t>
  </si>
  <si>
    <t>Desired Retirement Income</t>
  </si>
  <si>
    <t>End Balance</t>
  </si>
  <si>
    <t>Saving</t>
  </si>
  <si>
    <t>Retired</t>
  </si>
  <si>
    <t>Investment Return Uncertainty (%)</t>
  </si>
  <si>
    <t>Annual Savings Increases Uncertainty (%)</t>
  </si>
  <si>
    <t>Annual Savings Amount Uncertainty (%)</t>
  </si>
  <si>
    <t>Annual Pension Benefit Amount Uncertainty (%)</t>
  </si>
  <si>
    <t>Uncertainty</t>
  </si>
  <si>
    <t>Success Template:</t>
  </si>
  <si>
    <t>Failure Template:</t>
  </si>
  <si>
    <t>Congratulations! Your plan seems to work. At age [AGE], you will still have a savings balance of [BALANCE].</t>
  </si>
  <si>
    <t>Failure Display:</t>
  </si>
  <si>
    <t>Success Display:</t>
  </si>
  <si>
    <t>Now</t>
  </si>
  <si>
    <t>At Retirement</t>
  </si>
  <si>
    <t>Oops. This plan will only provide income to age [AGE]. You'll need to make some modifications.</t>
  </si>
  <si>
    <t>Retirement Planner</t>
  </si>
  <si>
    <t>Investment Return (%)</t>
  </si>
  <si>
    <t>Annual Pension Benefit ($)</t>
  </si>
  <si>
    <t>Annual Pension Benefit Increases (%)</t>
  </si>
  <si>
    <t>Desired Retirement Age</t>
  </si>
  <si>
    <t>Number of Years of Retirement Income</t>
  </si>
  <si>
    <t>Income Replacement (%)</t>
  </si>
  <si>
    <t>CHART DETAILS</t>
  </si>
  <si>
    <t>Success:</t>
  </si>
  <si>
    <t>Success</t>
  </si>
  <si>
    <t>Failure</t>
  </si>
  <si>
    <t>Calculations</t>
  </si>
  <si>
    <t>This sheet should remain hidden. Any modifications may result in errors in the Retirement Planner.</t>
  </si>
  <si>
    <t>Your Current Age</t>
  </si>
  <si>
    <t>Annual Income ($)</t>
  </si>
  <si>
    <t>Retirement Savings Balance ($)</t>
  </si>
  <si>
    <t>Annual Savings Amount ($)</t>
  </si>
  <si>
    <t>Annual Savings Increases (%)</t>
  </si>
  <si>
    <t>Year Ending Balance</t>
  </si>
  <si>
    <t>Annual Pension Benefit Increases Uncertainty (%)</t>
  </si>
  <si>
    <t>Annual Inflation and Income Increases (%)</t>
  </si>
  <si>
    <t>Combo Chart illustrating Savings Disbursements, Cone of Uncertainty, Working Years, and Retirement Savings Balance is in this row</t>
  </si>
  <si>
    <t>INPUT  (To make changes to the chart, change the numbers in the blue shaded area.)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</si>
</sst>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9" x14ac:knownFonts="1">
    <font>
      <sz val="11"/>
      <color theme="4" tint="-0.499984740745262"/>
      <name val="Tahoma"/>
      <family val="2"/>
      <scheme val="minor"/>
    </font>
    <font>
      <sz val="21"/>
      <color theme="4" tint="-0.499984740745262"/>
      <name val="Century"/>
      <family val="1"/>
      <scheme val="major"/>
    </font>
    <font>
      <sz val="10"/>
      <color theme="1"/>
      <name val="Tahoma"/>
      <family val="2"/>
      <scheme val="minor"/>
    </font>
    <font>
      <sz val="11"/>
      <color theme="4" tint="-0.499984740745262"/>
      <name val="Tahoma"/>
      <family val="2"/>
      <scheme val="minor"/>
    </font>
    <font>
      <sz val="32"/>
      <color theme="4" tint="-0.499984740745262"/>
      <name val="Century"/>
      <family val="2"/>
      <scheme val="major"/>
    </font>
    <font>
      <sz val="11"/>
      <color theme="6" tint="-0.499984740745262"/>
      <name val="Tahoma"/>
      <family val="2"/>
      <scheme val="minor"/>
    </font>
    <font>
      <sz val="11"/>
      <color theme="4" tint="-0.24994659260841701"/>
      <name val="Century"/>
      <family val="1"/>
      <scheme val="major"/>
    </font>
    <font>
      <sz val="11"/>
      <color theme="0"/>
      <name val="Tahoma"/>
      <family val="2"/>
      <scheme val="minor"/>
    </font>
    <font>
      <sz val="15"/>
      <color theme="4" tint="-0.499984740745262"/>
      <name val="Century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2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8" tint="0.79998168889431442"/>
      </bottom>
      <diagonal/>
    </border>
    <border>
      <left style="thick">
        <color theme="0"/>
      </left>
      <right/>
      <top/>
      <bottom style="thin">
        <color theme="4" tint="0.79998168889431442"/>
      </bottom>
      <diagonal/>
    </border>
  </borders>
  <cellStyleXfs count="11">
    <xf numFmtId="0" fontId="0" fillId="0" borderId="0">
      <alignment horizontal="left" indent="1"/>
    </xf>
    <xf numFmtId="0" fontId="1" fillId="0" borderId="0">
      <alignment horizontal="left"/>
    </xf>
    <xf numFmtId="0" fontId="6" fillId="0" borderId="0">
      <alignment horizontal="left" wrapText="1" indent="1"/>
    </xf>
    <xf numFmtId="0" fontId="3" fillId="0" borderId="4">
      <alignment horizontal="left" wrapText="1" indent="2"/>
    </xf>
    <xf numFmtId="0" fontId="5" fillId="2" borderId="3">
      <alignment horizontal="right"/>
    </xf>
    <xf numFmtId="0" fontId="4" fillId="0" borderId="0">
      <alignment vertical="center"/>
    </xf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8" fillId="0" borderId="0">
      <alignment horizontal="left" vertical="center" indent="1"/>
    </xf>
    <xf numFmtId="0" fontId="7" fillId="0" borderId="0" applyNumberFormat="0" applyFill="0" applyBorder="0" applyProtection="0">
      <alignment vertical="center"/>
    </xf>
  </cellStyleXfs>
  <cellXfs count="21">
    <xf numFmtId="0" fontId="0" fillId="0" borderId="0" xfId="0">
      <alignment horizontal="left" indent="1"/>
    </xf>
    <xf numFmtId="3" fontId="0" fillId="0" borderId="0" xfId="0" applyNumberFormat="1">
      <alignment horizontal="left" indent="1"/>
    </xf>
    <xf numFmtId="0" fontId="0" fillId="0" borderId="0" xfId="0" quotePrefix="1">
      <alignment horizontal="left" indent="1"/>
    </xf>
    <xf numFmtId="8" fontId="0" fillId="0" borderId="0" xfId="0" applyNumberFormat="1">
      <alignment horizontal="left" indent="1"/>
    </xf>
    <xf numFmtId="0" fontId="0" fillId="0" borderId="0" xfId="0">
      <alignment horizontal="left" indent="1"/>
    </xf>
    <xf numFmtId="8" fontId="0" fillId="3" borderId="0" xfId="0" applyNumberFormat="1" applyFill="1">
      <alignment horizontal="left" indent="1"/>
    </xf>
    <xf numFmtId="0" fontId="0" fillId="3" borderId="0" xfId="0" applyFill="1">
      <alignment horizontal="left" indent="1"/>
    </xf>
    <xf numFmtId="3" fontId="1" fillId="0" borderId="0" xfId="1" applyNumberFormat="1">
      <alignment horizontal="left"/>
    </xf>
    <xf numFmtId="0" fontId="2" fillId="0" borderId="0" xfId="0" applyFont="1">
      <alignment horizontal="left" indent="1"/>
    </xf>
    <xf numFmtId="0" fontId="4" fillId="0" borderId="0" xfId="5">
      <alignment vertical="center"/>
    </xf>
    <xf numFmtId="0" fontId="1" fillId="0" borderId="0" xfId="1">
      <alignment horizontal="left"/>
    </xf>
    <xf numFmtId="0" fontId="6" fillId="0" borderId="0" xfId="2">
      <alignment horizontal="left" wrapText="1" indent="1"/>
    </xf>
    <xf numFmtId="3" fontId="0" fillId="0" borderId="0" xfId="6" applyFont="1" applyBorder="1" applyAlignment="1">
      <alignment horizontal="left" indent="1"/>
    </xf>
    <xf numFmtId="164" fontId="0" fillId="0" borderId="2" xfId="7" applyFont="1" applyBorder="1" applyAlignment="1">
      <alignment horizontal="left" indent="1"/>
    </xf>
    <xf numFmtId="164" fontId="0" fillId="0" borderId="1" xfId="7" applyFont="1" applyBorder="1" applyAlignment="1">
      <alignment horizontal="left" indent="1"/>
    </xf>
    <xf numFmtId="3" fontId="5" fillId="2" borderId="3" xfId="6" applyFont="1" applyFill="1" applyBorder="1" applyAlignment="1">
      <alignment horizontal="right"/>
    </xf>
    <xf numFmtId="10" fontId="5" fillId="2" borderId="3" xfId="8" applyFont="1" applyFill="1" applyBorder="1" applyAlignment="1">
      <alignment horizontal="right"/>
    </xf>
    <xf numFmtId="0" fontId="8" fillId="0" borderId="0" xfId="9">
      <alignment horizontal="left" vertical="center" indent="1"/>
    </xf>
    <xf numFmtId="0" fontId="7" fillId="0" borderId="0" xfId="10">
      <alignment vertical="center"/>
    </xf>
    <xf numFmtId="0" fontId="3" fillId="0" borderId="4" xfId="3">
      <alignment horizontal="left" wrapText="1" indent="2"/>
    </xf>
    <xf numFmtId="0" fontId="6" fillId="0" borderId="0" xfId="2">
      <alignment horizontal="left" wrapText="1" indent="1"/>
    </xf>
  </cellXfs>
  <cellStyles count="11">
    <cellStyle name="Comma" xfId="6" builtinId="3" customBuiltin="1"/>
    <cellStyle name="Currency" xfId="7" builtinId="4" customBuiltin="1"/>
    <cellStyle name="Heading 1" xfId="1" builtinId="16" customBuiltin="1"/>
    <cellStyle name="Heading 2" xfId="2" builtinId="17" customBuiltin="1"/>
    <cellStyle name="Heading 3" xfId="3" builtinId="18" customBuiltin="1"/>
    <cellStyle name="Input" xfId="4" builtinId="20" customBuiltin="1"/>
    <cellStyle name="Normal" xfId="0" builtinId="0" customBuiltin="1"/>
    <cellStyle name="Note" xfId="10" builtinId="10" customBuiltin="1"/>
    <cellStyle name="Output" xfId="9" builtinId="21" customBuiltin="1"/>
    <cellStyle name="Percent" xfId="8" builtinId="5" customBuiltin="1"/>
    <cellStyle name="Title" xfId="5" builtinId="15" customBuiltin="1"/>
  </cellStyles>
  <dxfs count="10">
    <dxf>
      <font>
        <color theme="5" tint="-0.24994659260841701"/>
      </font>
    </dxf>
    <dxf>
      <font>
        <color theme="7" tint="-0.2499465926084170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00810280693389E-3"/>
          <c:y val="0.10239512653510904"/>
          <c:w val="0.91233076466799556"/>
          <c:h val="0.78879284533877714"/>
        </c:manualLayout>
      </c:layout>
      <c:areaChart>
        <c:grouping val="stacked"/>
        <c:varyColors val="0"/>
        <c:ser>
          <c:idx val="2"/>
          <c:order val="0"/>
          <c:tx>
            <c:v>Minus</c:v>
          </c:tx>
          <c:spPr>
            <a:noFill/>
            <a:ln w="25400">
              <a:noFill/>
            </a:ln>
          </c:spPr>
          <c:cat>
            <c:numRef>
              <c:f>Calculations!$B$15:$B$114</c:f>
              <c:numCache>
                <c:formatCode>General</c:formatCode>
                <c:ptCount val="10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cat>
          <c:val>
            <c:numRef>
              <c:f>[0]!UncertaintyCone_Under</c:f>
              <c:numCache>
                <c:formatCode>#,##0</c:formatCode>
                <c:ptCount val="50"/>
                <c:pt idx="0">
                  <c:v>46900</c:v>
                </c:pt>
                <c:pt idx="1">
                  <c:v>54162.25</c:v>
                </c:pt>
                <c:pt idx="2">
                  <c:v>61805.768125000002</c:v>
                </c:pt>
                <c:pt idx="3">
                  <c:v>69850.570951562506</c:v>
                </c:pt>
                <c:pt idx="4">
                  <c:v>78317.725926519532</c:v>
                </c:pt>
                <c:pt idx="5">
                  <c:v>87229.406537661809</c:v>
                </c:pt>
                <c:pt idx="6">
                  <c:v>96608.950380889059</c:v>
                </c:pt>
                <c:pt idx="7">
                  <c:v>106480.92027588573</c:v>
                </c:pt>
                <c:pt idx="8">
                  <c:v>116871.16859036972</c:v>
                </c:pt>
                <c:pt idx="9">
                  <c:v>127806.90494136413</c:v>
                </c:pt>
                <c:pt idx="10">
                  <c:v>139316.76745078576</c:v>
                </c:pt>
                <c:pt idx="11">
                  <c:v>151430.89774195201</c:v>
                </c:pt>
                <c:pt idx="12">
                  <c:v>164181.0198734045</c:v>
                </c:pt>
                <c:pt idx="13">
                  <c:v>177600.52341675822</c:v>
                </c:pt>
                <c:pt idx="14">
                  <c:v>191724.55089613804</c:v>
                </c:pt>
                <c:pt idx="15">
                  <c:v>206590.08981818528</c:v>
                </c:pt>
                <c:pt idx="16">
                  <c:v>222236.06953363999</c:v>
                </c:pt>
                <c:pt idx="17">
                  <c:v>238703.46318415611</c:v>
                </c:pt>
                <c:pt idx="18">
                  <c:v>256035.3950013243</c:v>
                </c:pt>
                <c:pt idx="19">
                  <c:v>274277.25323889381</c:v>
                </c:pt>
                <c:pt idx="20">
                  <c:v>293476.80903393571</c:v>
                </c:pt>
                <c:pt idx="21">
                  <c:v>313684.34150821733</c:v>
                </c:pt>
                <c:pt idx="22">
                  <c:v>334952.76943739876</c:v>
                </c:pt>
                <c:pt idx="23">
                  <c:v>357337.78983286221</c:v>
                </c:pt>
                <c:pt idx="24">
                  <c:v>380898.0237990875</c:v>
                </c:pt>
                <c:pt idx="25">
                  <c:v>405695.17004853958</c:v>
                </c:pt>
                <c:pt idx="26">
                  <c:v>431794.16647608794</c:v>
                </c:pt>
                <c:pt idx="27">
                  <c:v>459263.36021608254</c:v>
                </c:pt>
                <c:pt idx="28">
                  <c:v>488174.68662742688</c:v>
                </c:pt>
                <c:pt idx="29">
                  <c:v>518603.8576753668</c:v>
                </c:pt>
                <c:pt idx="30">
                  <c:v>550630.56020332361</c:v>
                </c:pt>
                <c:pt idx="31">
                  <c:v>584338.66461399815</c:v>
                </c:pt>
                <c:pt idx="32">
                  <c:v>558480.22674319916</c:v>
                </c:pt>
                <c:pt idx="33">
                  <c:v>530133.49652892258</c:v>
                </c:pt>
                <c:pt idx="34">
                  <c:v>499145.22413603053</c:v>
                </c:pt>
                <c:pt idx="35">
                  <c:v>465353.66182329843</c:v>
                </c:pt>
                <c:pt idx="36">
                  <c:v>428588.10875755048</c:v>
                </c:pt>
                <c:pt idx="37">
                  <c:v>388668.43174962135</c:v>
                </c:pt>
                <c:pt idx="38">
                  <c:v>345404.56064442196</c:v>
                </c:pt>
                <c:pt idx="39">
                  <c:v>298595.95703075849</c:v>
                </c:pt>
                <c:pt idx="40">
                  <c:v>248031.05486642776</c:v>
                </c:pt>
                <c:pt idx="41">
                  <c:v>193486.67154030074</c:v>
                </c:pt>
                <c:pt idx="42">
                  <c:v>134727.38781541979</c:v>
                </c:pt>
                <c:pt idx="43">
                  <c:v>71504.895015367627</c:v>
                </c:pt>
                <c:pt idx="44">
                  <c:v>3557.3077301055018</c:v>
                </c:pt>
                <c:pt idx="45">
                  <c:v>-69391.559773104265</c:v>
                </c:pt>
                <c:pt idx="46">
                  <c:v>-147632.95534341334</c:v>
                </c:pt>
                <c:pt idx="47">
                  <c:v>-231473.99095480805</c:v>
                </c:pt>
                <c:pt idx="48">
                  <c:v>-321238.48704491829</c:v>
                </c:pt>
                <c:pt idx="49">
                  <c:v>-417267.86141105898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7-446F-9EF2-89BFFEC2F2D2}"/>
            </c:ext>
          </c:extLst>
        </c:ser>
        <c:ser>
          <c:idx val="1"/>
          <c:order val="1"/>
          <c:tx>
            <c:v>Plus</c:v>
          </c:tx>
          <c:spPr>
            <a:solidFill>
              <a:schemeClr val="accent5">
                <a:alpha val="22000"/>
              </a:schemeClr>
            </a:solidFill>
            <a:ln w="25400">
              <a:noFill/>
            </a:ln>
          </c:spPr>
          <c:cat>
            <c:numRef>
              <c:f>Calculations!$B$15:$B$114</c:f>
              <c:numCache>
                <c:formatCode>General</c:formatCode>
                <c:ptCount val="10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cat>
          <c:val>
            <c:numRef>
              <c:f>[0]!UncertaintyCone_Over</c:f>
              <c:numCache>
                <c:formatCode>#,##0</c:formatCode>
                <c:ptCount val="50"/>
                <c:pt idx="0">
                  <c:v>800</c:v>
                </c:pt>
                <c:pt idx="1">
                  <c:v>1796</c:v>
                </c:pt>
                <c:pt idx="2">
                  <c:v>3009.4549999999945</c:v>
                </c:pt>
                <c:pt idx="3">
                  <c:v>4463.7558499999868</c:v>
                </c:pt>
                <c:pt idx="4">
                  <c:v>6184.3895681562426</c:v>
                </c:pt>
                <c:pt idx="5">
                  <c:v>8199.1123303779605</c:v>
                </c:pt>
                <c:pt idx="6">
                  <c:v>10538.136105083599</c:v>
                </c:pt>
                <c:pt idx="7">
                  <c:v>13234.329980319948</c:v>
                </c:pt>
                <c:pt idx="8">
                  <c:v>16323.43730941086</c:v>
                </c:pt>
                <c:pt idx="9">
                  <c:v>19844.309886150528</c:v>
                </c:pt>
                <c:pt idx="10">
                  <c:v>23839.160451723699</c:v>
                </c:pt>
                <c:pt idx="11">
                  <c:v>28353.834933489386</c:v>
                </c:pt>
                <c:pt idx="12">
                  <c:v>33438.105921006383</c:v>
                </c:pt>
                <c:pt idx="13">
                  <c:v>39145.988997747452</c:v>
                </c:pt>
                <c:pt idx="14">
                  <c:v>45536.083668419305</c:v>
                </c:pt>
                <c:pt idx="15">
                  <c:v>52671.940752302471</c:v>
                </c:pt>
                <c:pt idx="16">
                  <c:v>60622.45825320814</c:v>
                </c:pt>
                <c:pt idx="17">
                  <c:v>69462.307867238531</c:v>
                </c:pt>
                <c:pt idx="18">
                  <c:v>79272.394451296423</c:v>
                </c:pt>
                <c:pt idx="19">
                  <c:v>90140.350949041895</c:v>
                </c:pt>
                <c:pt idx="20">
                  <c:v>102161.07145762531</c:v>
                </c:pt>
                <c:pt idx="21">
                  <c:v>115437.28531898186</c:v>
                </c:pt>
                <c:pt idx="22">
                  <c:v>130080.17533477239</c:v>
                </c:pt>
                <c:pt idx="23">
                  <c:v>146210.04343529133</c:v>
                </c:pt>
                <c:pt idx="24">
                  <c:v>163957.02738100721</c:v>
                </c:pt>
                <c:pt idx="25">
                  <c:v>183461.87234211195</c:v>
                </c:pt>
                <c:pt idx="26">
                  <c:v>204876.76148788579</c:v>
                </c:pt>
                <c:pt idx="27">
                  <c:v>228366.21002527932</c:v>
                </c:pt>
                <c:pt idx="28">
                  <c:v>254108.02745643375</c:v>
                </c:pt>
                <c:pt idx="29">
                  <c:v>282294.35317957366</c:v>
                </c:pt>
                <c:pt idx="30">
                  <c:v>313132.77093860006</c:v>
                </c:pt>
                <c:pt idx="31">
                  <c:v>346847.50803571497</c:v>
                </c:pt>
                <c:pt idx="32">
                  <c:v>383680.72566058417</c:v>
                </c:pt>
                <c:pt idx="33">
                  <c:v>422667.18280584051</c:v>
                </c:pt>
                <c:pt idx="34">
                  <c:v>463913.22348984249</c:v>
                </c:pt>
                <c:pt idx="35">
                  <c:v>507529.83667557675</c:v>
                </c:pt>
                <c:pt idx="36">
                  <c:v>553632.82307102194</c:v>
                </c:pt>
                <c:pt idx="37">
                  <c:v>602342.96491882182</c:v>
                </c:pt>
                <c:pt idx="38">
                  <c:v>653786.19851042889</c:v>
                </c:pt>
                <c:pt idx="39">
                  <c:v>708093.78911532334</c:v>
                </c:pt>
                <c:pt idx="40">
                  <c:v>765402.50796679943</c:v>
                </c:pt>
                <c:pt idx="41">
                  <c:v>825854.81089172105</c:v>
                </c:pt>
                <c:pt idx="42">
                  <c:v>889599.0181121768</c:v>
                </c:pt>
                <c:pt idx="43">
                  <c:v>956789.49468161806</c:v>
                </c:pt>
                <c:pt idx="44">
                  <c:v>1027586.8309463427</c:v>
                </c:pt>
                <c:pt idx="45">
                  <c:v>1102158.0223445545</c:v>
                </c:pt>
                <c:pt idx="46">
                  <c:v>1180676.6477690726</c:v>
                </c:pt>
                <c:pt idx="47">
                  <c:v>1263323.045625462</c:v>
                </c:pt>
                <c:pt idx="48">
                  <c:v>1350284.4866142119</c:v>
                </c:pt>
                <c:pt idx="49">
                  <c:v>1441755.342152844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8504"/>
        <c:axId val="305461176"/>
      </c:areaChart>
      <c:barChart>
        <c:barDir val="col"/>
        <c:grouping val="clustered"/>
        <c:varyColors val="0"/>
        <c:ser>
          <c:idx val="4"/>
          <c:order val="4"/>
          <c:tx>
            <c:strRef>
              <c:f>'Retirement Planner'!$G$14</c:f>
              <c:strCache>
                <c:ptCount val="1"/>
                <c:pt idx="0">
                  <c:v>Desired Retirement Income</c:v>
                </c:pt>
              </c:strCache>
            </c:strRef>
          </c:tx>
          <c:spPr>
            <a:solidFill>
              <a:schemeClr val="accent3"/>
            </a:solidFill>
            <a:ln w="38100" cap="flat">
              <a:solidFill>
                <a:schemeClr val="accent3"/>
              </a:solidFill>
              <a:miter lim="800000"/>
            </a:ln>
          </c:spPr>
          <c:invertIfNegative val="0"/>
          <c:val>
            <c:numRef>
              <c:f>[0]!SavingsBalance_Disbursements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56536.21776303387</c:v>
                </c:pt>
                <c:pt idx="33">
                  <c:v>57666.942118294552</c:v>
                </c:pt>
                <c:pt idx="34">
                  <c:v>58820.280960660435</c:v>
                </c:pt>
                <c:pt idx="35">
                  <c:v>59996.68657987364</c:v>
                </c:pt>
                <c:pt idx="36">
                  <c:v>61196.62031147111</c:v>
                </c:pt>
                <c:pt idx="37">
                  <c:v>62420.552717700542</c:v>
                </c:pt>
                <c:pt idx="38">
                  <c:v>63668.963772054558</c:v>
                </c:pt>
                <c:pt idx="39">
                  <c:v>64942.343047495626</c:v>
                </c:pt>
                <c:pt idx="40">
                  <c:v>66241.189908445551</c:v>
                </c:pt>
                <c:pt idx="41">
                  <c:v>67566.013706614467</c:v>
                </c:pt>
                <c:pt idx="42">
                  <c:v>68917.333980746742</c:v>
                </c:pt>
                <c:pt idx="43">
                  <c:v>70295.680660361686</c:v>
                </c:pt>
                <c:pt idx="44">
                  <c:v>71701.594273568931</c:v>
                </c:pt>
                <c:pt idx="45">
                  <c:v>73135.626159040301</c:v>
                </c:pt>
                <c:pt idx="46">
                  <c:v>74598.338682221118</c:v>
                </c:pt>
                <c:pt idx="47">
                  <c:v>76090.305455865513</c:v>
                </c:pt>
                <c:pt idx="48">
                  <c:v>77612.111564982828</c:v>
                </c:pt>
                <c:pt idx="49">
                  <c:v>79164.353796282492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"/>
        <c:axId val="305448504"/>
        <c:axId val="305461176"/>
      </c:barChart>
      <c:scatterChart>
        <c:scatterStyle val="smoothMarker"/>
        <c:varyColors val="0"/>
        <c:ser>
          <c:idx val="0"/>
          <c:order val="2"/>
          <c:tx>
            <c:strRef>
              <c:f>Calculations!$AD$14</c:f>
              <c:strCache>
                <c:ptCount val="1"/>
                <c:pt idx="0">
                  <c:v>Saving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yVal>
            <c:numRef>
              <c:f>[0]!SavingsBalance_WorkingPeriod</c:f>
              <c:numCache>
                <c:formatCode>#,##0</c:formatCode>
                <c:ptCount val="50"/>
                <c:pt idx="0">
                  <c:v>47300</c:v>
                </c:pt>
                <c:pt idx="1">
                  <c:v>55056.25</c:v>
                </c:pt>
                <c:pt idx="2">
                  <c:v>63297.265625</c:v>
                </c:pt>
                <c:pt idx="3">
                  <c:v>72053.3447265625</c:v>
                </c:pt>
                <c:pt idx="4">
                  <c:v>81356.678771972656</c:v>
                </c:pt>
                <c:pt idx="5">
                  <c:v>91241.471195220947</c:v>
                </c:pt>
                <c:pt idx="6">
                  <c:v>101744.06314492226</c:v>
                </c:pt>
                <c:pt idx="7">
                  <c:v>112903.0670914799</c:v>
                </c:pt>
                <c:pt idx="8">
                  <c:v>124759.50878469739</c:v>
                </c:pt>
                <c:pt idx="9">
                  <c:v>137356.97808374098</c:v>
                </c:pt>
                <c:pt idx="10">
                  <c:v>150741.78921397479</c:v>
                </c:pt>
                <c:pt idx="11">
                  <c:v>164963.15103984822</c:v>
                </c:pt>
                <c:pt idx="12">
                  <c:v>180073.34797983873</c:v>
                </c:pt>
                <c:pt idx="13">
                  <c:v>196127.93222857866</c:v>
                </c:pt>
                <c:pt idx="14">
                  <c:v>213185.92799286483</c:v>
                </c:pt>
                <c:pt idx="15">
                  <c:v>231310.04849241889</c:v>
                </c:pt>
                <c:pt idx="16">
                  <c:v>250566.92652319508</c:v>
                </c:pt>
                <c:pt idx="17">
                  <c:v>271027.35943089478</c:v>
                </c:pt>
                <c:pt idx="18">
                  <c:v>292766.56939532573</c:v>
                </c:pt>
                <c:pt idx="19">
                  <c:v>315864.47998253361</c:v>
                </c:pt>
                <c:pt idx="20">
                  <c:v>340406.00998144195</c:v>
                </c:pt>
                <c:pt idx="21">
                  <c:v>366481.38560528209</c:v>
                </c:pt>
                <c:pt idx="22">
                  <c:v>394186.47220561223</c:v>
                </c:pt>
                <c:pt idx="23">
                  <c:v>423623.12671846297</c:v>
                </c:pt>
                <c:pt idx="24">
                  <c:v>454899.57213836693</c:v>
                </c:pt>
                <c:pt idx="25">
                  <c:v>488130.79539701488</c:v>
                </c:pt>
                <c:pt idx="26">
                  <c:v>523438.97010932834</c:v>
                </c:pt>
                <c:pt idx="27">
                  <c:v>560953.90574116132</c:v>
                </c:pt>
                <c:pt idx="28">
                  <c:v>600813.52484998386</c:v>
                </c:pt>
                <c:pt idx="29">
                  <c:v>643164.37015310791</c:v>
                </c:pt>
                <c:pt idx="30">
                  <c:v>688162.1432876772</c:v>
                </c:pt>
                <c:pt idx="31">
                  <c:v>735972.27724315703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37-446F-9EF2-89BFFEC2F2D2}"/>
            </c:ext>
          </c:extLst>
        </c:ser>
        <c:ser>
          <c:idx val="3"/>
          <c:order val="3"/>
          <c:tx>
            <c:strRef>
              <c:f>Calculations!$AE$14</c:f>
              <c:strCache>
                <c:ptCount val="1"/>
                <c:pt idx="0">
                  <c:v>Retired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yVal>
            <c:numRef>
              <c:f>[0]!SavingsBalance_RetiredPeriod</c:f>
              <c:numCache>
                <c:formatCode>#,##0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735972.27724315703</c:v>
                </c:pt>
                <c:pt idx="32">
                  <c:v>725434.32680782047</c:v>
                </c:pt>
                <c:pt idx="33">
                  <c:v>713107.03011501476</c:v>
                </c:pt>
                <c:pt idx="34">
                  <c:v>698855.9385365427</c:v>
                </c:pt>
                <c:pt idx="35">
                  <c:v>682537.74811520299</c:v>
                </c:pt>
                <c:pt idx="36">
                  <c:v>663999.73706093198</c:v>
                </c:pt>
                <c:pt idx="37">
                  <c:v>643079.16790953977</c:v>
                </c:pt>
                <c:pt idx="38">
                  <c:v>619602.65213183151</c:v>
                </c:pt>
                <c:pt idx="39">
                  <c:v>593385.47484257538</c:v>
                </c:pt>
                <c:pt idx="40">
                  <c:v>564230.8771117907</c:v>
                </c:pt>
                <c:pt idx="41">
                  <c:v>531929.29322466312</c:v>
                </c:pt>
                <c:pt idx="42">
                  <c:v>496257.54007045779</c:v>
                </c:pt>
                <c:pt idx="43">
                  <c:v>456977.95566449978</c:v>
                </c:pt>
                <c:pt idx="44">
                  <c:v>413837.48361996206</c:v>
                </c:pt>
                <c:pt idx="45">
                  <c:v>366566.70018716936</c:v>
                </c:pt>
                <c:pt idx="46">
                  <c:v>314878.7802666463</c:v>
                </c:pt>
                <c:pt idx="47">
                  <c:v>258468.39857744618</c:v>
                </c:pt>
                <c:pt idx="48">
                  <c:v>197010.56192355373</c:v>
                </c:pt>
                <c:pt idx="49">
                  <c:v>130159.36824749334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8504"/>
        <c:axId val="305461176"/>
      </c:scatterChart>
      <c:catAx>
        <c:axId val="30544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accent1">
                <a:lumMod val="40000"/>
                <a:lumOff val="60000"/>
                <a:alpha val="7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accent1">
                    <a:lumMod val="75000"/>
                  </a:schemeClr>
                </a:solidFill>
                <a:latin typeface="+mn-lt"/>
              </a:defRPr>
            </a:pPr>
            <a:endParaRPr lang="en-US"/>
          </a:p>
        </c:txPr>
        <c:crossAx val="305461176"/>
        <c:crosses val="autoZero"/>
        <c:auto val="1"/>
        <c:lblAlgn val="ctr"/>
        <c:lblOffset val="100"/>
        <c:noMultiLvlLbl val="0"/>
      </c:catAx>
      <c:valAx>
        <c:axId val="30546117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chemeClr val="accent1">
                  <a:lumMod val="40000"/>
                  <a:lumOff val="60000"/>
                  <a:alpha val="75000"/>
                </a:schemeClr>
              </a:solidFill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100">
                <a:solidFill>
                  <a:schemeClr val="accent1">
                    <a:lumMod val="75000"/>
                  </a:schemeClr>
                </a:solidFill>
              </a:defRPr>
            </a:pPr>
            <a:endParaRPr lang="en-US"/>
          </a:p>
        </c:txPr>
        <c:crossAx val="305448504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 sz="1100" b="0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r>
                    <a:rPr lang="en-US" sz="1100" b="0">
                      <a:solidFill>
                        <a:schemeClr val="accent1">
                          <a:lumMod val="75000"/>
                        </a:schemeClr>
                      </a:solidFill>
                    </a:rPr>
                    <a:t>THOUSANDS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76201</xdr:rowOff>
    </xdr:from>
    <xdr:to>
      <xdr:col>9</xdr:col>
      <xdr:colOff>923925</xdr:colOff>
      <xdr:row>2</xdr:row>
      <xdr:rowOff>3619501</xdr:rowOff>
    </xdr:to>
    <xdr:graphicFrame macro="">
      <xdr:nvGraphicFramePr>
        <xdr:cNvPr id="2" name="Retirement Savings" descr="Combo Chart illustrating Savings Disbursements, Cone of Uncertainty, Working Years, and Retirement Savings Bala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266698</xdr:colOff>
      <xdr:row>2</xdr:row>
      <xdr:rowOff>3586165</xdr:rowOff>
    </xdr:from>
    <xdr:to>
      <xdr:col>3</xdr:col>
      <xdr:colOff>774000</xdr:colOff>
      <xdr:row>2</xdr:row>
      <xdr:rowOff>3871915</xdr:rowOff>
    </xdr:to>
    <xdr:grpSp>
      <xdr:nvGrpSpPr>
        <xdr:cNvPr id="11" name="Savings Disbursements" descr="Chart Legend Label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464818" y="4652965"/>
          <a:ext cx="2732342" cy="285750"/>
          <a:chOff x="333373" y="4423411"/>
          <a:chExt cx="2297636" cy="200025"/>
        </a:xfrm>
      </xdr:grpSpPr>
      <xdr:sp macro="" textlink="">
        <xdr:nvSpPr>
          <xdr:cNvPr id="30" name="TextBox 9" descr="Savings Disbursements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527889" y="4423411"/>
            <a:ext cx="210312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spc="40" baseline="0">
                <a:solidFill>
                  <a:schemeClr val="accent1">
                    <a:lumMod val="75000"/>
                  </a:schemeClr>
                </a:solidFill>
              </a:rPr>
              <a:t>Savings Disbursements</a:t>
            </a:r>
          </a:p>
        </xdr:txBody>
      </xdr:sp>
      <xdr:sp macro="" textlink="">
        <xdr:nvSpPr>
          <xdr:cNvPr id="3" name="Rectangle 2" descr="Chart Legend Representing Savings Disbursements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/>
          </xdr:cNvSpPr>
        </xdr:nvSpPr>
        <xdr:spPr>
          <a:xfrm>
            <a:off x="333373" y="4467224"/>
            <a:ext cx="130535" cy="108814"/>
          </a:xfrm>
          <a:prstGeom prst="rect">
            <a:avLst/>
          </a:prstGeom>
          <a:solidFill>
            <a:schemeClr val="accent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en-US" sz="1100">
              <a:solidFill>
                <a:schemeClr val="accent1">
                  <a:lumMod val="75000"/>
                </a:schemeClr>
              </a:solidFill>
            </a:endParaRPr>
          </a:p>
        </xdr:txBody>
      </xdr:sp>
    </xdr:grpSp>
    <xdr:clientData/>
  </xdr:twoCellAnchor>
  <xdr:twoCellAnchor editAs="oneCell">
    <xdr:from>
      <xdr:col>3</xdr:col>
      <xdr:colOff>304798</xdr:colOff>
      <xdr:row>2</xdr:row>
      <xdr:rowOff>3576641</xdr:rowOff>
    </xdr:from>
    <xdr:to>
      <xdr:col>6</xdr:col>
      <xdr:colOff>134488</xdr:colOff>
      <xdr:row>2</xdr:row>
      <xdr:rowOff>3862391</xdr:rowOff>
    </xdr:to>
    <xdr:grpSp>
      <xdr:nvGrpSpPr>
        <xdr:cNvPr id="10" name="Cone of Uncertainty" descr="Chart Legend Labe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727958" y="4643441"/>
          <a:ext cx="3319650" cy="285750"/>
          <a:chOff x="2752724" y="4416744"/>
          <a:chExt cx="2077077" cy="200025"/>
        </a:xfrm>
      </xdr:grpSpPr>
      <xdr:sp macro="" textlink="">
        <xdr:nvSpPr>
          <xdr:cNvPr id="32" name="TextBox 8" descr="Cone of Uncertainty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2909561" y="4416744"/>
            <a:ext cx="192024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spc="40" baseline="0">
                <a:solidFill>
                  <a:schemeClr val="accent1">
                    <a:lumMod val="75000"/>
                  </a:schemeClr>
                </a:solidFill>
              </a:rPr>
              <a:t>Cone of Uncertainty</a:t>
            </a:r>
          </a:p>
        </xdr:txBody>
      </xdr:sp>
      <xdr:sp macro="" textlink="">
        <xdr:nvSpPr>
          <xdr:cNvPr id="38" name="Rectangle 37" descr="Chart Legend Representing Cone of Uncertainty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spect="1"/>
          </xdr:cNvSpPr>
        </xdr:nvSpPr>
        <xdr:spPr>
          <a:xfrm>
            <a:off x="2752724" y="4467224"/>
            <a:ext cx="97095" cy="108814"/>
          </a:xfrm>
          <a:prstGeom prst="rect">
            <a:avLst/>
          </a:prstGeom>
          <a:solidFill>
            <a:schemeClr val="accent5">
              <a:alpha val="3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en-US" sz="1100">
              <a:solidFill>
                <a:schemeClr val="accent1">
                  <a:lumMod val="75000"/>
                </a:schemeClr>
              </a:solidFill>
            </a:endParaRPr>
          </a:p>
        </xdr:txBody>
      </xdr:sp>
    </xdr:grpSp>
    <xdr:clientData/>
  </xdr:twoCellAnchor>
  <xdr:twoCellAnchor editAs="oneCell">
    <xdr:from>
      <xdr:col>4</xdr:col>
      <xdr:colOff>1123949</xdr:colOff>
      <xdr:row>2</xdr:row>
      <xdr:rowOff>3581404</xdr:rowOff>
    </xdr:from>
    <xdr:to>
      <xdr:col>6</xdr:col>
      <xdr:colOff>1209674</xdr:colOff>
      <xdr:row>2</xdr:row>
      <xdr:rowOff>3857629</xdr:rowOff>
    </xdr:to>
    <xdr:grpSp>
      <xdr:nvGrpSpPr>
        <xdr:cNvPr id="8" name="Savings Balance - Retirement" descr="Chart Legend Labe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812029" y="4648204"/>
          <a:ext cx="2310765" cy="276225"/>
          <a:chOff x="5028261" y="4420587"/>
          <a:chExt cx="2662338" cy="200025"/>
        </a:xfrm>
      </xdr:grpSpPr>
      <xdr:sp macro="" textlink="">
        <xdr:nvSpPr>
          <xdr:cNvPr id="42" name="TextBox 8" descr="Savings Balance through Retirement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5313159" y="4420587"/>
            <a:ext cx="237744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spc="40" baseline="0">
                <a:solidFill>
                  <a:schemeClr val="accent1">
                    <a:lumMod val="75000"/>
                  </a:schemeClr>
                </a:solidFill>
              </a:rPr>
              <a:t>Savings Balance - Retirement</a:t>
            </a:r>
          </a:p>
        </xdr:txBody>
      </xdr:sp>
      <xdr:sp macro="" textlink="">
        <xdr:nvSpPr>
          <xdr:cNvPr id="43" name="Rectangle 42" descr="Chart Legend Representing Savings Balance During Retirement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spect="1"/>
          </xdr:cNvSpPr>
        </xdr:nvSpPr>
        <xdr:spPr>
          <a:xfrm>
            <a:off x="5028261" y="4471987"/>
            <a:ext cx="177069" cy="11256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en-US" sz="1100">
              <a:solidFill>
                <a:schemeClr val="accent1">
                  <a:lumMod val="75000"/>
                </a:schemeClr>
              </a:solidFill>
            </a:endParaRPr>
          </a:p>
        </xdr:txBody>
      </xdr:sp>
    </xdr:grpSp>
    <xdr:clientData/>
  </xdr:twoCellAnchor>
  <xdr:twoCellAnchor editAs="oneCell">
    <xdr:from>
      <xdr:col>6</xdr:col>
      <xdr:colOff>1476375</xdr:colOff>
      <xdr:row>2</xdr:row>
      <xdr:rowOff>3581404</xdr:rowOff>
    </xdr:from>
    <xdr:to>
      <xdr:col>9</xdr:col>
      <xdr:colOff>534543</xdr:colOff>
      <xdr:row>2</xdr:row>
      <xdr:rowOff>3857629</xdr:rowOff>
    </xdr:to>
    <xdr:grpSp>
      <xdr:nvGrpSpPr>
        <xdr:cNvPr id="9" name="Savings Balance - Working Years" descr="Chart Legend Label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7389495" y="4648204"/>
          <a:ext cx="2776728" cy="276225"/>
          <a:chOff x="7629525" y="4420587"/>
          <a:chExt cx="2629470" cy="200025"/>
        </a:xfrm>
      </xdr:grpSpPr>
      <xdr:sp macro="" textlink="">
        <xdr:nvSpPr>
          <xdr:cNvPr id="45" name="TextBox 8" descr="Savings Balance - Working Years&#10;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7881555" y="4420587"/>
            <a:ext cx="237744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spc="40">
                <a:solidFill>
                  <a:schemeClr val="accent1">
                    <a:lumMod val="75000"/>
                  </a:schemeClr>
                </a:solidFill>
              </a:rPr>
              <a:t>Savings Balance - Working</a:t>
            </a:r>
            <a:r>
              <a:rPr lang="en-US" sz="1100" spc="40" baseline="0">
                <a:solidFill>
                  <a:schemeClr val="accent1">
                    <a:lumMod val="75000"/>
                  </a:schemeClr>
                </a:solidFill>
              </a:rPr>
              <a:t> Years</a:t>
            </a:r>
            <a:endParaRPr lang="en-US" sz="1100" spc="40">
              <a:solidFill>
                <a:schemeClr val="accent1">
                  <a:lumMod val="75000"/>
                </a:schemeClr>
              </a:solidFill>
            </a:endParaRPr>
          </a:p>
        </xdr:txBody>
      </xdr:sp>
      <xdr:sp macro="" textlink="">
        <xdr:nvSpPr>
          <xdr:cNvPr id="46" name="Rectangle 45" descr="Chart Legend Representing Savings Balance During Working Year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spect="1"/>
          </xdr:cNvSpPr>
        </xdr:nvSpPr>
        <xdr:spPr>
          <a:xfrm>
            <a:off x="7629525" y="4471987"/>
            <a:ext cx="146902" cy="112566"/>
          </a:xfrm>
          <a:prstGeom prst="rect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en-US" sz="1100">
              <a:solidFill>
                <a:schemeClr val="accent1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Retirement Planner">
  <a:themeElements>
    <a:clrScheme name="Retirement Planner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A08A4C"/>
      </a:accent1>
      <a:accent2>
        <a:srgbClr val="CD6047"/>
      </a:accent2>
      <a:accent3>
        <a:srgbClr val="62B9C5"/>
      </a:accent3>
      <a:accent4>
        <a:srgbClr val="81C26D"/>
      </a:accent4>
      <a:accent5>
        <a:srgbClr val="E3C970"/>
      </a:accent5>
      <a:accent6>
        <a:srgbClr val="9C6A95"/>
      </a:accent6>
      <a:hlink>
        <a:srgbClr val="62B9C5"/>
      </a:hlink>
      <a:folHlink>
        <a:srgbClr val="9C6A95"/>
      </a:folHlink>
    </a:clrScheme>
    <a:fontScheme name="Retirement Planner">
      <a:majorFont>
        <a:latin typeface="Century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6"/>
    <pageSetUpPr autoPageBreaks="0" fitToPage="1"/>
  </sheetPr>
  <dimension ref="A1:J114"/>
  <sheetViews>
    <sheetView showGridLines="0" tabSelected="1" zoomScaleNormal="100" workbookViewId="0">
      <selection activeCell="B5" sqref="B5:C5"/>
    </sheetView>
  </sheetViews>
  <sheetFormatPr defaultColWidth="9" defaultRowHeight="14.25" customHeight="1" x14ac:dyDescent="0.25"/>
  <cols>
    <col min="1" max="1" width="2.59765625" style="4" customWidth="1"/>
    <col min="2" max="2" width="12.59765625" style="4" customWidth="1"/>
    <col min="3" max="5" width="16.59765625" style="4" customWidth="1"/>
    <col min="6" max="6" width="12.59765625" style="4" customWidth="1"/>
    <col min="7" max="7" width="19.59765625" style="4" customWidth="1"/>
    <col min="8" max="8" width="12.59765625" style="4" customWidth="1"/>
    <col min="9" max="10" width="16.59765625" style="4" customWidth="1"/>
    <col min="11" max="11" width="2.59765625" customWidth="1"/>
    <col min="12" max="12" width="15.5" customWidth="1"/>
    <col min="13" max="13" width="15.8984375" customWidth="1"/>
    <col min="14" max="14" width="4.3984375" customWidth="1"/>
    <col min="15" max="15" width="6.69921875" customWidth="1"/>
    <col min="16" max="16" width="10.3984375" customWidth="1"/>
  </cols>
  <sheetData>
    <row r="1" spans="2:10" ht="54" customHeight="1" x14ac:dyDescent="0.25">
      <c r="B1" s="9" t="s">
        <v>23</v>
      </c>
    </row>
    <row r="2" spans="2:10" ht="30" customHeight="1" x14ac:dyDescent="0.25">
      <c r="B2" s="17" t="str">
        <f>IF(INDEX(SavingsBalance_RetiredPeriod,PlanYears)&gt;=0,CONCATENATE(ResultsDisplay_Success_1,"  ",ResultsDisplay_Success_2, "  ",ResultsDisplay_Success_3,"  ",ResultsDisplay_Success_4,"  ",ResultsDisplay_Success_5),CONCATENATE(ResultsDisplay_Failure_1," ",ResultsDisplay_Failure_2," ",ResultsDisplay_Failure_3," ",ResultsDisplay_Failure_4))</f>
        <v>CONGRATULATIONS!  At age  84,  you will have a savings balance of  $130,159.</v>
      </c>
      <c r="C2" s="17"/>
      <c r="D2" s="17"/>
      <c r="E2" s="17"/>
      <c r="F2" s="17"/>
      <c r="G2" s="17"/>
      <c r="H2" s="17"/>
      <c r="I2" s="17"/>
      <c r="J2" s="17"/>
    </row>
    <row r="3" spans="2:10" ht="315" customHeight="1" x14ac:dyDescent="0.25">
      <c r="B3" s="18" t="s">
        <v>44</v>
      </c>
      <c r="C3" s="18"/>
      <c r="D3" s="18"/>
      <c r="E3" s="18"/>
      <c r="F3" s="18"/>
      <c r="G3" s="18"/>
      <c r="H3" s="18"/>
      <c r="I3" s="18"/>
      <c r="J3" s="18"/>
    </row>
    <row r="4" spans="2:10" ht="45" customHeight="1" x14ac:dyDescent="0.45">
      <c r="B4" s="10" t="s">
        <v>45</v>
      </c>
    </row>
    <row r="5" spans="2:10" ht="19.5" customHeight="1" x14ac:dyDescent="0.25">
      <c r="B5" s="20" t="s">
        <v>20</v>
      </c>
      <c r="C5" s="20"/>
      <c r="E5" s="20" t="s">
        <v>21</v>
      </c>
      <c r="F5" s="20"/>
      <c r="H5" s="20" t="s">
        <v>14</v>
      </c>
      <c r="I5" s="20"/>
    </row>
    <row r="6" spans="2:10" ht="30" customHeight="1" x14ac:dyDescent="0.25">
      <c r="B6" s="19" t="s">
        <v>36</v>
      </c>
      <c r="C6" s="19"/>
      <c r="D6" s="15">
        <v>35</v>
      </c>
      <c r="E6" s="19" t="s">
        <v>25</v>
      </c>
      <c r="F6" s="19"/>
      <c r="G6" s="15">
        <v>0</v>
      </c>
      <c r="H6" s="19" t="s">
        <v>10</v>
      </c>
      <c r="I6" s="19"/>
      <c r="J6" s="16">
        <v>0.02</v>
      </c>
    </row>
    <row r="7" spans="2:10" ht="30" customHeight="1" x14ac:dyDescent="0.25">
      <c r="B7" s="19" t="s">
        <v>37</v>
      </c>
      <c r="C7" s="19"/>
      <c r="D7" s="15">
        <v>50000</v>
      </c>
      <c r="E7" s="19" t="s">
        <v>26</v>
      </c>
      <c r="F7" s="19"/>
      <c r="G7" s="16">
        <v>0</v>
      </c>
      <c r="H7" s="19" t="s">
        <v>12</v>
      </c>
      <c r="I7" s="19"/>
      <c r="J7" s="16">
        <v>0</v>
      </c>
    </row>
    <row r="8" spans="2:10" ht="30" customHeight="1" x14ac:dyDescent="0.25">
      <c r="B8" s="19" t="s">
        <v>43</v>
      </c>
      <c r="C8" s="19"/>
      <c r="D8" s="16">
        <v>0.02</v>
      </c>
      <c r="E8" s="19" t="s">
        <v>27</v>
      </c>
      <c r="F8" s="19"/>
      <c r="G8" s="15">
        <v>67</v>
      </c>
      <c r="H8" s="19" t="s">
        <v>11</v>
      </c>
      <c r="I8" s="19"/>
      <c r="J8" s="16">
        <v>0</v>
      </c>
    </row>
    <row r="9" spans="2:10" ht="30" customHeight="1" x14ac:dyDescent="0.25">
      <c r="B9" s="19" t="s">
        <v>38</v>
      </c>
      <c r="C9" s="19"/>
      <c r="D9" s="15">
        <v>40000</v>
      </c>
      <c r="E9" s="19" t="s">
        <v>28</v>
      </c>
      <c r="F9" s="19"/>
      <c r="G9" s="15">
        <v>18</v>
      </c>
      <c r="H9" s="19" t="s">
        <v>13</v>
      </c>
      <c r="I9" s="19"/>
      <c r="J9" s="16">
        <v>0</v>
      </c>
    </row>
    <row r="10" spans="2:10" ht="30" customHeight="1" x14ac:dyDescent="0.25">
      <c r="B10" s="19" t="s">
        <v>39</v>
      </c>
      <c r="C10" s="19"/>
      <c r="D10" s="15">
        <v>4800</v>
      </c>
      <c r="E10" s="19" t="s">
        <v>29</v>
      </c>
      <c r="F10" s="19"/>
      <c r="G10" s="16">
        <v>0.6</v>
      </c>
      <c r="H10" s="19" t="s">
        <v>42</v>
      </c>
      <c r="I10" s="19"/>
      <c r="J10" s="16">
        <v>0</v>
      </c>
    </row>
    <row r="11" spans="2:10" ht="30" customHeight="1" x14ac:dyDescent="0.25">
      <c r="B11" s="19" t="s">
        <v>40</v>
      </c>
      <c r="C11" s="19"/>
      <c r="D11" s="16">
        <v>0</v>
      </c>
      <c r="E11" s="19" t="s">
        <v>24</v>
      </c>
      <c r="F11" s="19"/>
      <c r="G11" s="16">
        <v>6.25E-2</v>
      </c>
    </row>
    <row r="12" spans="2:10" ht="30" customHeight="1" x14ac:dyDescent="0.25">
      <c r="B12" s="19" t="s">
        <v>24</v>
      </c>
      <c r="C12" s="19"/>
      <c r="D12" s="16">
        <v>6.25E-2</v>
      </c>
    </row>
    <row r="13" spans="2:10" ht="45" customHeight="1" x14ac:dyDescent="0.45">
      <c r="B13" s="10" t="s">
        <v>30</v>
      </c>
    </row>
    <row r="14" spans="2:10" ht="30" customHeight="1" x14ac:dyDescent="0.25">
      <c r="B14" s="11" t="s">
        <v>0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1</v>
      </c>
      <c r="I14" s="11" t="s">
        <v>41</v>
      </c>
    </row>
    <row r="15" spans="2:10" ht="14.25" customHeight="1" x14ac:dyDescent="0.25">
      <c r="B15" s="12">
        <f>IFERROR(Calculations!B15,"")</f>
        <v>35</v>
      </c>
      <c r="C15" s="13">
        <f>IFERROR(Calculations!C15,"")</f>
        <v>50000</v>
      </c>
      <c r="D15" s="13">
        <f>IFERROR(Calculations!F15,"")</f>
        <v>40000</v>
      </c>
      <c r="E15" s="13">
        <f>IFERROR(Calculations!G15,"")</f>
        <v>2500</v>
      </c>
      <c r="F15" s="13">
        <f>IFERROR(Calculations!H15,"")</f>
        <v>4800</v>
      </c>
      <c r="G15" s="13">
        <f>IFERROR(Calculations!I15,"")</f>
        <v>0</v>
      </c>
      <c r="H15" s="13">
        <f>IFERROR(Calculations!J15,"")</f>
        <v>0</v>
      </c>
      <c r="I15" s="14">
        <f>IFERROR(Calculations!K15,"")</f>
        <v>47300</v>
      </c>
    </row>
    <row r="16" spans="2:10" ht="14.25" customHeight="1" x14ac:dyDescent="0.25">
      <c r="B16" s="12">
        <f>IFERROR(Calculations!B16,"")</f>
        <v>36</v>
      </c>
      <c r="C16" s="13">
        <f>IFERROR(Calculations!C16,"")</f>
        <v>51000</v>
      </c>
      <c r="D16" s="13">
        <f>IFERROR(Calculations!F16,"")</f>
        <v>47300</v>
      </c>
      <c r="E16" s="13">
        <f>IFERROR(Calculations!G16,"")</f>
        <v>2956.25</v>
      </c>
      <c r="F16" s="13">
        <f>IFERROR(Calculations!H16,"")</f>
        <v>4800</v>
      </c>
      <c r="G16" s="13">
        <f>IFERROR(Calculations!I16,"")</f>
        <v>0</v>
      </c>
      <c r="H16" s="13">
        <f>IFERROR(Calculations!J16,"")</f>
        <v>0</v>
      </c>
      <c r="I16" s="14">
        <f>IFERROR(Calculations!K16,"")</f>
        <v>55056.25</v>
      </c>
    </row>
    <row r="17" spans="2:9" ht="14.25" customHeight="1" x14ac:dyDescent="0.25">
      <c r="B17" s="12">
        <f>IFERROR(Calculations!B17,"")</f>
        <v>37</v>
      </c>
      <c r="C17" s="13">
        <f>IFERROR(Calculations!C17,"")</f>
        <v>52020</v>
      </c>
      <c r="D17" s="13">
        <f>IFERROR(Calculations!F17,"")</f>
        <v>55056.25</v>
      </c>
      <c r="E17" s="13">
        <f>IFERROR(Calculations!G17,"")</f>
        <v>3441.015625</v>
      </c>
      <c r="F17" s="13">
        <f>IFERROR(Calculations!H17,"")</f>
        <v>4800</v>
      </c>
      <c r="G17" s="13">
        <f>IFERROR(Calculations!I17,"")</f>
        <v>0</v>
      </c>
      <c r="H17" s="13">
        <f>IFERROR(Calculations!J17,"")</f>
        <v>0</v>
      </c>
      <c r="I17" s="14">
        <f>IFERROR(Calculations!K17,"")</f>
        <v>63297.265625</v>
      </c>
    </row>
    <row r="18" spans="2:9" ht="14.25" customHeight="1" x14ac:dyDescent="0.25">
      <c r="B18" s="12">
        <f>IFERROR(Calculations!B18,"")</f>
        <v>38</v>
      </c>
      <c r="C18" s="13">
        <f>IFERROR(Calculations!C18,"")</f>
        <v>53060.4</v>
      </c>
      <c r="D18" s="13">
        <f>IFERROR(Calculations!F18,"")</f>
        <v>63297.265625</v>
      </c>
      <c r="E18" s="13">
        <f>IFERROR(Calculations!G18,"")</f>
        <v>3956.0791015625</v>
      </c>
      <c r="F18" s="13">
        <f>IFERROR(Calculations!H18,"")</f>
        <v>4800</v>
      </c>
      <c r="G18" s="13">
        <f>IFERROR(Calculations!I18,"")</f>
        <v>0</v>
      </c>
      <c r="H18" s="13">
        <f>IFERROR(Calculations!J18,"")</f>
        <v>0</v>
      </c>
      <c r="I18" s="14">
        <f>IFERROR(Calculations!K18,"")</f>
        <v>72053.3447265625</v>
      </c>
    </row>
    <row r="19" spans="2:9" ht="14.25" customHeight="1" x14ac:dyDescent="0.25">
      <c r="B19" s="12">
        <f>IFERROR(Calculations!B19,"")</f>
        <v>39</v>
      </c>
      <c r="C19" s="13">
        <f>IFERROR(Calculations!C19,"")</f>
        <v>54121.608</v>
      </c>
      <c r="D19" s="13">
        <f>IFERROR(Calculations!F19,"")</f>
        <v>72053.3447265625</v>
      </c>
      <c r="E19" s="13">
        <f>IFERROR(Calculations!G19,"")</f>
        <v>4503.3340454101563</v>
      </c>
      <c r="F19" s="13">
        <f>IFERROR(Calculations!H19,"")</f>
        <v>4800</v>
      </c>
      <c r="G19" s="13">
        <f>IFERROR(Calculations!I19,"")</f>
        <v>0</v>
      </c>
      <c r="H19" s="13">
        <f>IFERROR(Calculations!J19,"")</f>
        <v>0</v>
      </c>
      <c r="I19" s="14">
        <f>IFERROR(Calculations!K19,"")</f>
        <v>81356.678771972656</v>
      </c>
    </row>
    <row r="20" spans="2:9" ht="14.25" customHeight="1" x14ac:dyDescent="0.25">
      <c r="B20" s="12">
        <f>IFERROR(Calculations!B20,"")</f>
        <v>40</v>
      </c>
      <c r="C20" s="13">
        <f>IFERROR(Calculations!C20,"")</f>
        <v>55204.040159999997</v>
      </c>
      <c r="D20" s="13">
        <f>IFERROR(Calculations!F20,"")</f>
        <v>81356.678771972656</v>
      </c>
      <c r="E20" s="13">
        <f>IFERROR(Calculations!G20,"")</f>
        <v>5084.792423248291</v>
      </c>
      <c r="F20" s="13">
        <f>IFERROR(Calculations!H20,"")</f>
        <v>4800</v>
      </c>
      <c r="G20" s="13">
        <f>IFERROR(Calculations!I20,"")</f>
        <v>0</v>
      </c>
      <c r="H20" s="13">
        <f>IFERROR(Calculations!J20,"")</f>
        <v>0</v>
      </c>
      <c r="I20" s="14">
        <f>IFERROR(Calculations!K20,"")</f>
        <v>91241.471195220947</v>
      </c>
    </row>
    <row r="21" spans="2:9" ht="14.25" customHeight="1" x14ac:dyDescent="0.25">
      <c r="B21" s="12">
        <f>IFERROR(Calculations!B21,"")</f>
        <v>41</v>
      </c>
      <c r="C21" s="13">
        <f>IFERROR(Calculations!C21,"")</f>
        <v>56308.120963199995</v>
      </c>
      <c r="D21" s="13">
        <f>IFERROR(Calculations!F21,"")</f>
        <v>91241.471195220947</v>
      </c>
      <c r="E21" s="13">
        <f>IFERROR(Calculations!G21,"")</f>
        <v>5702.5919497013092</v>
      </c>
      <c r="F21" s="13">
        <f>IFERROR(Calculations!H21,"")</f>
        <v>4800</v>
      </c>
      <c r="G21" s="13">
        <f>IFERROR(Calculations!I21,"")</f>
        <v>0</v>
      </c>
      <c r="H21" s="13">
        <f>IFERROR(Calculations!J21,"")</f>
        <v>0</v>
      </c>
      <c r="I21" s="14">
        <f>IFERROR(Calculations!K21,"")</f>
        <v>101744.06314492226</v>
      </c>
    </row>
    <row r="22" spans="2:9" ht="14.25" customHeight="1" x14ac:dyDescent="0.25">
      <c r="B22" s="12">
        <f>IFERROR(Calculations!B22,"")</f>
        <v>42</v>
      </c>
      <c r="C22" s="13">
        <f>IFERROR(Calculations!C22,"")</f>
        <v>57434.283382463997</v>
      </c>
      <c r="D22" s="13">
        <f>IFERROR(Calculations!F22,"")</f>
        <v>101744.06314492226</v>
      </c>
      <c r="E22" s="13">
        <f>IFERROR(Calculations!G22,"")</f>
        <v>6359.003946557641</v>
      </c>
      <c r="F22" s="13">
        <f>IFERROR(Calculations!H22,"")</f>
        <v>4800</v>
      </c>
      <c r="G22" s="13">
        <f>IFERROR(Calculations!I22,"")</f>
        <v>0</v>
      </c>
      <c r="H22" s="13">
        <f>IFERROR(Calculations!J22,"")</f>
        <v>0</v>
      </c>
      <c r="I22" s="14">
        <f>IFERROR(Calculations!K22,"")</f>
        <v>112903.0670914799</v>
      </c>
    </row>
    <row r="23" spans="2:9" ht="14.25" customHeight="1" x14ac:dyDescent="0.25">
      <c r="B23" s="12">
        <f>IFERROR(Calculations!B23,"")</f>
        <v>43</v>
      </c>
      <c r="C23" s="13">
        <f>IFERROR(Calculations!C23,"")</f>
        <v>58582.969050113279</v>
      </c>
      <c r="D23" s="13">
        <f>IFERROR(Calculations!F23,"")</f>
        <v>112903.0670914799</v>
      </c>
      <c r="E23" s="13">
        <f>IFERROR(Calculations!G23,"")</f>
        <v>7056.4416932174936</v>
      </c>
      <c r="F23" s="13">
        <f>IFERROR(Calculations!H23,"")</f>
        <v>4800</v>
      </c>
      <c r="G23" s="13">
        <f>IFERROR(Calculations!I23,"")</f>
        <v>0</v>
      </c>
      <c r="H23" s="13">
        <f>IFERROR(Calculations!J23,"")</f>
        <v>0</v>
      </c>
      <c r="I23" s="14">
        <f>IFERROR(Calculations!K23,"")</f>
        <v>124759.50878469739</v>
      </c>
    </row>
    <row r="24" spans="2:9" ht="14.25" customHeight="1" x14ac:dyDescent="0.25">
      <c r="B24" s="12">
        <f>IFERROR(Calculations!B24,"")</f>
        <v>44</v>
      </c>
      <c r="C24" s="13">
        <f>IFERROR(Calculations!C24,"")</f>
        <v>59754.628431115547</v>
      </c>
      <c r="D24" s="13">
        <f>IFERROR(Calculations!F24,"")</f>
        <v>124759.50878469739</v>
      </c>
      <c r="E24" s="13">
        <f>IFERROR(Calculations!G24,"")</f>
        <v>7797.4692990435869</v>
      </c>
      <c r="F24" s="13">
        <f>IFERROR(Calculations!H24,"")</f>
        <v>4800</v>
      </c>
      <c r="G24" s="13">
        <f>IFERROR(Calculations!I24,"")</f>
        <v>0</v>
      </c>
      <c r="H24" s="13">
        <f>IFERROR(Calculations!J24,"")</f>
        <v>0</v>
      </c>
      <c r="I24" s="14">
        <f>IFERROR(Calculations!K24,"")</f>
        <v>137356.97808374098</v>
      </c>
    </row>
    <row r="25" spans="2:9" ht="14.25" customHeight="1" x14ac:dyDescent="0.25">
      <c r="B25" s="12">
        <f>IFERROR(Calculations!B25,"")</f>
        <v>45</v>
      </c>
      <c r="C25" s="13">
        <f>IFERROR(Calculations!C25,"")</f>
        <v>60949.72099973786</v>
      </c>
      <c r="D25" s="13">
        <f>IFERROR(Calculations!F25,"")</f>
        <v>137356.97808374098</v>
      </c>
      <c r="E25" s="13">
        <f>IFERROR(Calculations!G25,"")</f>
        <v>8584.8111302338111</v>
      </c>
      <c r="F25" s="13">
        <f>IFERROR(Calculations!H25,"")</f>
        <v>4800</v>
      </c>
      <c r="G25" s="13">
        <f>IFERROR(Calculations!I25,"")</f>
        <v>0</v>
      </c>
      <c r="H25" s="13">
        <f>IFERROR(Calculations!J25,"")</f>
        <v>0</v>
      </c>
      <c r="I25" s="14">
        <f>IFERROR(Calculations!K25,"")</f>
        <v>150741.78921397479</v>
      </c>
    </row>
    <row r="26" spans="2:9" ht="14.25" customHeight="1" x14ac:dyDescent="0.25">
      <c r="B26" s="12">
        <f>IFERROR(Calculations!B26,"")</f>
        <v>46</v>
      </c>
      <c r="C26" s="13">
        <f>IFERROR(Calculations!C26,"")</f>
        <v>62168.715419732616</v>
      </c>
      <c r="D26" s="13">
        <f>IFERROR(Calculations!F26,"")</f>
        <v>150741.78921397479</v>
      </c>
      <c r="E26" s="13">
        <f>IFERROR(Calculations!G26,"")</f>
        <v>9421.3618258734241</v>
      </c>
      <c r="F26" s="13">
        <f>IFERROR(Calculations!H26,"")</f>
        <v>4800</v>
      </c>
      <c r="G26" s="13">
        <f>IFERROR(Calculations!I26,"")</f>
        <v>0</v>
      </c>
      <c r="H26" s="13">
        <f>IFERROR(Calculations!J26,"")</f>
        <v>0</v>
      </c>
      <c r="I26" s="14">
        <f>IFERROR(Calculations!K26,"")</f>
        <v>164963.15103984822</v>
      </c>
    </row>
    <row r="27" spans="2:9" ht="14.25" customHeight="1" x14ac:dyDescent="0.25">
      <c r="B27" s="12">
        <f>IFERROR(Calculations!B27,"")</f>
        <v>47</v>
      </c>
      <c r="C27" s="13">
        <f>IFERROR(Calculations!C27,"")</f>
        <v>63412.08972812727</v>
      </c>
      <c r="D27" s="13">
        <f>IFERROR(Calculations!F27,"")</f>
        <v>164963.15103984822</v>
      </c>
      <c r="E27" s="13">
        <f>IFERROR(Calculations!G27,"")</f>
        <v>10310.196939990514</v>
      </c>
      <c r="F27" s="13">
        <f>IFERROR(Calculations!H27,"")</f>
        <v>4800</v>
      </c>
      <c r="G27" s="13">
        <f>IFERROR(Calculations!I27,"")</f>
        <v>0</v>
      </c>
      <c r="H27" s="13">
        <f>IFERROR(Calculations!J27,"")</f>
        <v>0</v>
      </c>
      <c r="I27" s="14">
        <f>IFERROR(Calculations!K27,"")</f>
        <v>180073.34797983873</v>
      </c>
    </row>
    <row r="28" spans="2:9" ht="14.25" customHeight="1" x14ac:dyDescent="0.25">
      <c r="B28" s="12">
        <f>IFERROR(Calculations!B28,"")</f>
        <v>48</v>
      </c>
      <c r="C28" s="13">
        <f>IFERROR(Calculations!C28,"")</f>
        <v>64680.331522689812</v>
      </c>
      <c r="D28" s="13">
        <f>IFERROR(Calculations!F28,"")</f>
        <v>180073.34797983873</v>
      </c>
      <c r="E28" s="13">
        <f>IFERROR(Calculations!G28,"")</f>
        <v>11254.58424873992</v>
      </c>
      <c r="F28" s="13">
        <f>IFERROR(Calculations!H28,"")</f>
        <v>4800</v>
      </c>
      <c r="G28" s="13">
        <f>IFERROR(Calculations!I28,"")</f>
        <v>0</v>
      </c>
      <c r="H28" s="13">
        <f>IFERROR(Calculations!J28,"")</f>
        <v>0</v>
      </c>
      <c r="I28" s="14">
        <f>IFERROR(Calculations!K28,"")</f>
        <v>196127.93222857866</v>
      </c>
    </row>
    <row r="29" spans="2:9" ht="14.25" customHeight="1" x14ac:dyDescent="0.25">
      <c r="B29" s="12">
        <f>IFERROR(Calculations!B29,"")</f>
        <v>49</v>
      </c>
      <c r="C29" s="13">
        <f>IFERROR(Calculations!C29,"")</f>
        <v>65973.938153143608</v>
      </c>
      <c r="D29" s="13">
        <f>IFERROR(Calculations!F29,"")</f>
        <v>196127.93222857866</v>
      </c>
      <c r="E29" s="13">
        <f>IFERROR(Calculations!G29,"")</f>
        <v>12257.995764286166</v>
      </c>
      <c r="F29" s="13">
        <f>IFERROR(Calculations!H29,"")</f>
        <v>4800</v>
      </c>
      <c r="G29" s="13">
        <f>IFERROR(Calculations!I29,"")</f>
        <v>0</v>
      </c>
      <c r="H29" s="13">
        <f>IFERROR(Calculations!J29,"")</f>
        <v>0</v>
      </c>
      <c r="I29" s="14">
        <f>IFERROR(Calculations!K29,"")</f>
        <v>213185.92799286483</v>
      </c>
    </row>
    <row r="30" spans="2:9" ht="14.25" customHeight="1" x14ac:dyDescent="0.25">
      <c r="B30" s="12">
        <f>IFERROR(Calculations!B30,"")</f>
        <v>50</v>
      </c>
      <c r="C30" s="13">
        <f>IFERROR(Calculations!C30,"")</f>
        <v>67293.416916206479</v>
      </c>
      <c r="D30" s="13">
        <f>IFERROR(Calculations!F30,"")</f>
        <v>213185.92799286483</v>
      </c>
      <c r="E30" s="13">
        <f>IFERROR(Calculations!G30,"")</f>
        <v>13324.120499554052</v>
      </c>
      <c r="F30" s="13">
        <f>IFERROR(Calculations!H30,"")</f>
        <v>4800</v>
      </c>
      <c r="G30" s="13">
        <f>IFERROR(Calculations!I30,"")</f>
        <v>0</v>
      </c>
      <c r="H30" s="13">
        <f>IFERROR(Calculations!J30,"")</f>
        <v>0</v>
      </c>
      <c r="I30" s="14">
        <f>IFERROR(Calculations!K30,"")</f>
        <v>231310.04849241889</v>
      </c>
    </row>
    <row r="31" spans="2:9" ht="14.25" customHeight="1" x14ac:dyDescent="0.25">
      <c r="B31" s="12">
        <f>IFERROR(Calculations!B31,"")</f>
        <v>51</v>
      </c>
      <c r="C31" s="13">
        <f>IFERROR(Calculations!C31,"")</f>
        <v>68639.285254530609</v>
      </c>
      <c r="D31" s="13">
        <f>IFERROR(Calculations!F31,"")</f>
        <v>231310.04849241889</v>
      </c>
      <c r="E31" s="13">
        <f>IFERROR(Calculations!G31,"")</f>
        <v>14456.878030776181</v>
      </c>
      <c r="F31" s="13">
        <f>IFERROR(Calculations!H31,"")</f>
        <v>4800</v>
      </c>
      <c r="G31" s="13">
        <f>IFERROR(Calculations!I31,"")</f>
        <v>0</v>
      </c>
      <c r="H31" s="13">
        <f>IFERROR(Calculations!J31,"")</f>
        <v>0</v>
      </c>
      <c r="I31" s="14">
        <f>IFERROR(Calculations!K31,"")</f>
        <v>250566.92652319508</v>
      </c>
    </row>
    <row r="32" spans="2:9" ht="14.25" customHeight="1" x14ac:dyDescent="0.25">
      <c r="B32" s="12">
        <f>IFERROR(Calculations!B32,"")</f>
        <v>52</v>
      </c>
      <c r="C32" s="13">
        <f>IFERROR(Calculations!C32,"")</f>
        <v>70012.070959621225</v>
      </c>
      <c r="D32" s="13">
        <f>IFERROR(Calculations!F32,"")</f>
        <v>250566.92652319508</v>
      </c>
      <c r="E32" s="13">
        <f>IFERROR(Calculations!G32,"")</f>
        <v>15660.432907699693</v>
      </c>
      <c r="F32" s="13">
        <f>IFERROR(Calculations!H32,"")</f>
        <v>4800</v>
      </c>
      <c r="G32" s="13">
        <f>IFERROR(Calculations!I32,"")</f>
        <v>0</v>
      </c>
      <c r="H32" s="13">
        <f>IFERROR(Calculations!J32,"")</f>
        <v>0</v>
      </c>
      <c r="I32" s="14">
        <f>IFERROR(Calculations!K32,"")</f>
        <v>271027.35943089478</v>
      </c>
    </row>
    <row r="33" spans="2:9" ht="14.25" customHeight="1" x14ac:dyDescent="0.25">
      <c r="B33" s="12">
        <f>IFERROR(Calculations!B33,"")</f>
        <v>53</v>
      </c>
      <c r="C33" s="13">
        <f>IFERROR(Calculations!C33,"")</f>
        <v>71412.312378813644</v>
      </c>
      <c r="D33" s="13">
        <f>IFERROR(Calculations!F33,"")</f>
        <v>271027.35943089478</v>
      </c>
      <c r="E33" s="13">
        <f>IFERROR(Calculations!G33,"")</f>
        <v>16939.209964430924</v>
      </c>
      <c r="F33" s="13">
        <f>IFERROR(Calculations!H33,"")</f>
        <v>4800</v>
      </c>
      <c r="G33" s="13">
        <f>IFERROR(Calculations!I33,"")</f>
        <v>0</v>
      </c>
      <c r="H33" s="13">
        <f>IFERROR(Calculations!J33,"")</f>
        <v>0</v>
      </c>
      <c r="I33" s="14">
        <f>IFERROR(Calculations!K33,"")</f>
        <v>292766.56939532573</v>
      </c>
    </row>
    <row r="34" spans="2:9" ht="14.25" customHeight="1" x14ac:dyDescent="0.25">
      <c r="B34" s="12">
        <f>IFERROR(Calculations!B34,"")</f>
        <v>54</v>
      </c>
      <c r="C34" s="13">
        <f>IFERROR(Calculations!C34,"")</f>
        <v>72840.558626389917</v>
      </c>
      <c r="D34" s="13">
        <f>IFERROR(Calculations!F34,"")</f>
        <v>292766.56939532573</v>
      </c>
      <c r="E34" s="13">
        <f>IFERROR(Calculations!G34,"")</f>
        <v>18297.910587207858</v>
      </c>
      <c r="F34" s="13">
        <f>IFERROR(Calculations!H34,"")</f>
        <v>4800</v>
      </c>
      <c r="G34" s="13">
        <f>IFERROR(Calculations!I34,"")</f>
        <v>0</v>
      </c>
      <c r="H34" s="13">
        <f>IFERROR(Calculations!J34,"")</f>
        <v>0</v>
      </c>
      <c r="I34" s="14">
        <f>IFERROR(Calculations!K34,"")</f>
        <v>315864.47998253361</v>
      </c>
    </row>
    <row r="35" spans="2:9" ht="14.25" customHeight="1" x14ac:dyDescent="0.25">
      <c r="B35" s="12">
        <f>IFERROR(Calculations!B35,"")</f>
        <v>55</v>
      </c>
      <c r="C35" s="13">
        <f>IFERROR(Calculations!C35,"")</f>
        <v>74297.369798917716</v>
      </c>
      <c r="D35" s="13">
        <f>IFERROR(Calculations!F35,"")</f>
        <v>315864.47998253361</v>
      </c>
      <c r="E35" s="13">
        <f>IFERROR(Calculations!G35,"")</f>
        <v>19741.529998908351</v>
      </c>
      <c r="F35" s="13">
        <f>IFERROR(Calculations!H35,"")</f>
        <v>4800</v>
      </c>
      <c r="G35" s="13">
        <f>IFERROR(Calculations!I35,"")</f>
        <v>0</v>
      </c>
      <c r="H35" s="13">
        <f>IFERROR(Calculations!J35,"")</f>
        <v>0</v>
      </c>
      <c r="I35" s="14">
        <f>IFERROR(Calculations!K35,"")</f>
        <v>340406.00998144195</v>
      </c>
    </row>
    <row r="36" spans="2:9" ht="14.25" customHeight="1" x14ac:dyDescent="0.25">
      <c r="B36" s="12">
        <f>IFERROR(Calculations!B36,"")</f>
        <v>56</v>
      </c>
      <c r="C36" s="13">
        <f>IFERROR(Calculations!C36,"")</f>
        <v>75783.317194896066</v>
      </c>
      <c r="D36" s="13">
        <f>IFERROR(Calculations!F36,"")</f>
        <v>340406.00998144195</v>
      </c>
      <c r="E36" s="13">
        <f>IFERROR(Calculations!G36,"")</f>
        <v>21275.375623840122</v>
      </c>
      <c r="F36" s="13">
        <f>IFERROR(Calculations!H36,"")</f>
        <v>4800</v>
      </c>
      <c r="G36" s="13">
        <f>IFERROR(Calculations!I36,"")</f>
        <v>0</v>
      </c>
      <c r="H36" s="13">
        <f>IFERROR(Calculations!J36,"")</f>
        <v>0</v>
      </c>
      <c r="I36" s="14">
        <f>IFERROR(Calculations!K36,"")</f>
        <v>366481.38560528209</v>
      </c>
    </row>
    <row r="37" spans="2:9" ht="14.25" customHeight="1" x14ac:dyDescent="0.25">
      <c r="B37" s="12">
        <f>IFERROR(Calculations!B37,"")</f>
        <v>57</v>
      </c>
      <c r="C37" s="13">
        <f>IFERROR(Calculations!C37,"")</f>
        <v>77298.983538793982</v>
      </c>
      <c r="D37" s="13">
        <f>IFERROR(Calculations!F37,"")</f>
        <v>366481.38560528209</v>
      </c>
      <c r="E37" s="13">
        <f>IFERROR(Calculations!G37,"")</f>
        <v>22905.086600330131</v>
      </c>
      <c r="F37" s="13">
        <f>IFERROR(Calculations!H37,"")</f>
        <v>4800</v>
      </c>
      <c r="G37" s="13">
        <f>IFERROR(Calculations!I37,"")</f>
        <v>0</v>
      </c>
      <c r="H37" s="13">
        <f>IFERROR(Calculations!J37,"")</f>
        <v>0</v>
      </c>
      <c r="I37" s="14">
        <f>IFERROR(Calculations!K37,"")</f>
        <v>394186.47220561223</v>
      </c>
    </row>
    <row r="38" spans="2:9" ht="14.25" customHeight="1" x14ac:dyDescent="0.25">
      <c r="B38" s="12">
        <f>IFERROR(Calculations!B38,"")</f>
        <v>58</v>
      </c>
      <c r="C38" s="13">
        <f>IFERROR(Calculations!C38,"")</f>
        <v>78844.963209569862</v>
      </c>
      <c r="D38" s="13">
        <f>IFERROR(Calculations!F38,"")</f>
        <v>394186.47220561223</v>
      </c>
      <c r="E38" s="13">
        <f>IFERROR(Calculations!G38,"")</f>
        <v>24636.654512850764</v>
      </c>
      <c r="F38" s="13">
        <f>IFERROR(Calculations!H38,"")</f>
        <v>4800</v>
      </c>
      <c r="G38" s="13">
        <f>IFERROR(Calculations!I38,"")</f>
        <v>0</v>
      </c>
      <c r="H38" s="13">
        <f>IFERROR(Calculations!J38,"")</f>
        <v>0</v>
      </c>
      <c r="I38" s="14">
        <f>IFERROR(Calculations!K38,"")</f>
        <v>423623.12671846297</v>
      </c>
    </row>
    <row r="39" spans="2:9" ht="14.25" customHeight="1" x14ac:dyDescent="0.25">
      <c r="B39" s="12">
        <f>IFERROR(Calculations!B39,"")</f>
        <v>59</v>
      </c>
      <c r="C39" s="13">
        <f>IFERROR(Calculations!C39,"")</f>
        <v>80421.862473761255</v>
      </c>
      <c r="D39" s="13">
        <f>IFERROR(Calculations!F39,"")</f>
        <v>423623.12671846297</v>
      </c>
      <c r="E39" s="13">
        <f>IFERROR(Calculations!G39,"")</f>
        <v>26476.445419903936</v>
      </c>
      <c r="F39" s="13">
        <f>IFERROR(Calculations!H39,"")</f>
        <v>4800</v>
      </c>
      <c r="G39" s="13">
        <f>IFERROR(Calculations!I39,"")</f>
        <v>0</v>
      </c>
      <c r="H39" s="13">
        <f>IFERROR(Calculations!J39,"")</f>
        <v>0</v>
      </c>
      <c r="I39" s="14">
        <f>IFERROR(Calculations!K39,"")</f>
        <v>454899.57213836693</v>
      </c>
    </row>
    <row r="40" spans="2:9" ht="14.25" customHeight="1" x14ac:dyDescent="0.25">
      <c r="B40" s="12">
        <f>IFERROR(Calculations!B40,"")</f>
        <v>60</v>
      </c>
      <c r="C40" s="13">
        <f>IFERROR(Calculations!C40,"")</f>
        <v>82030.299723236487</v>
      </c>
      <c r="D40" s="13">
        <f>IFERROR(Calculations!F40,"")</f>
        <v>454899.57213836693</v>
      </c>
      <c r="E40" s="13">
        <f>IFERROR(Calculations!G40,"")</f>
        <v>28431.223258647933</v>
      </c>
      <c r="F40" s="13">
        <f>IFERROR(Calculations!H40,"")</f>
        <v>4800</v>
      </c>
      <c r="G40" s="13">
        <f>IFERROR(Calculations!I40,"")</f>
        <v>0</v>
      </c>
      <c r="H40" s="13">
        <f>IFERROR(Calculations!J40,"")</f>
        <v>0</v>
      </c>
      <c r="I40" s="14">
        <f>IFERROR(Calculations!K40,"")</f>
        <v>488130.79539701488</v>
      </c>
    </row>
    <row r="41" spans="2:9" ht="14.25" customHeight="1" x14ac:dyDescent="0.25">
      <c r="B41" s="12">
        <f>IFERROR(Calculations!B41,"")</f>
        <v>61</v>
      </c>
      <c r="C41" s="13">
        <f>IFERROR(Calculations!C41,"")</f>
        <v>83670.905717701215</v>
      </c>
      <c r="D41" s="13">
        <f>IFERROR(Calculations!F41,"")</f>
        <v>488130.79539701488</v>
      </c>
      <c r="E41" s="13">
        <f>IFERROR(Calculations!G41,"")</f>
        <v>30508.17471231343</v>
      </c>
      <c r="F41" s="13">
        <f>IFERROR(Calculations!H41,"")</f>
        <v>4800</v>
      </c>
      <c r="G41" s="13">
        <f>IFERROR(Calculations!I41,"")</f>
        <v>0</v>
      </c>
      <c r="H41" s="13">
        <f>IFERROR(Calculations!J41,"")</f>
        <v>0</v>
      </c>
      <c r="I41" s="14">
        <f>IFERROR(Calculations!K41,"")</f>
        <v>523438.97010932834</v>
      </c>
    </row>
    <row r="42" spans="2:9" ht="14.25" customHeight="1" x14ac:dyDescent="0.25">
      <c r="B42" s="12">
        <f>IFERROR(Calculations!B42,"")</f>
        <v>62</v>
      </c>
      <c r="C42" s="13">
        <f>IFERROR(Calculations!C42,"")</f>
        <v>85344.323832055234</v>
      </c>
      <c r="D42" s="13">
        <f>IFERROR(Calculations!F42,"")</f>
        <v>523438.97010932834</v>
      </c>
      <c r="E42" s="13">
        <f>IFERROR(Calculations!G42,"")</f>
        <v>32714.935631833021</v>
      </c>
      <c r="F42" s="13">
        <f>IFERROR(Calculations!H42,"")</f>
        <v>4800</v>
      </c>
      <c r="G42" s="13">
        <f>IFERROR(Calculations!I42,"")</f>
        <v>0</v>
      </c>
      <c r="H42" s="13">
        <f>IFERROR(Calculations!J42,"")</f>
        <v>0</v>
      </c>
      <c r="I42" s="14">
        <f>IFERROR(Calculations!K42,"")</f>
        <v>560953.90574116132</v>
      </c>
    </row>
    <row r="43" spans="2:9" ht="14.25" customHeight="1" x14ac:dyDescent="0.25">
      <c r="B43" s="12">
        <f>IFERROR(Calculations!B43,"")</f>
        <v>63</v>
      </c>
      <c r="C43" s="13">
        <f>IFERROR(Calculations!C43,"")</f>
        <v>87051.210308696333</v>
      </c>
      <c r="D43" s="13">
        <f>IFERROR(Calculations!F43,"")</f>
        <v>560953.90574116132</v>
      </c>
      <c r="E43" s="13">
        <f>IFERROR(Calculations!G43,"")</f>
        <v>35059.619108822582</v>
      </c>
      <c r="F43" s="13">
        <f>IFERROR(Calculations!H43,"")</f>
        <v>4800</v>
      </c>
      <c r="G43" s="13">
        <f>IFERROR(Calculations!I43,"")</f>
        <v>0</v>
      </c>
      <c r="H43" s="13">
        <f>IFERROR(Calculations!J43,"")</f>
        <v>0</v>
      </c>
      <c r="I43" s="14">
        <f>IFERROR(Calculations!K43,"")</f>
        <v>600813.52484998386</v>
      </c>
    </row>
    <row r="44" spans="2:9" ht="14.25" customHeight="1" x14ac:dyDescent="0.25">
      <c r="B44" s="12">
        <f>IFERROR(Calculations!B44,"")</f>
        <v>64</v>
      </c>
      <c r="C44" s="13">
        <f>IFERROR(Calculations!C44,"")</f>
        <v>88792.234514870259</v>
      </c>
      <c r="D44" s="13">
        <f>IFERROR(Calculations!F44,"")</f>
        <v>600813.52484998386</v>
      </c>
      <c r="E44" s="13">
        <f>IFERROR(Calculations!G44,"")</f>
        <v>37550.845303123991</v>
      </c>
      <c r="F44" s="13">
        <f>IFERROR(Calculations!H44,"")</f>
        <v>4800</v>
      </c>
      <c r="G44" s="13">
        <f>IFERROR(Calculations!I44,"")</f>
        <v>0</v>
      </c>
      <c r="H44" s="13">
        <f>IFERROR(Calculations!J44,"")</f>
        <v>0</v>
      </c>
      <c r="I44" s="14">
        <f>IFERROR(Calculations!K44,"")</f>
        <v>643164.37015310791</v>
      </c>
    </row>
    <row r="45" spans="2:9" ht="14.25" customHeight="1" x14ac:dyDescent="0.25">
      <c r="B45" s="12">
        <f>IFERROR(Calculations!B45,"")</f>
        <v>65</v>
      </c>
      <c r="C45" s="13">
        <f>IFERROR(Calculations!C45,"")</f>
        <v>90568.079205167669</v>
      </c>
      <c r="D45" s="13">
        <f>IFERROR(Calculations!F45,"")</f>
        <v>643164.37015310791</v>
      </c>
      <c r="E45" s="13">
        <f>IFERROR(Calculations!G45,"")</f>
        <v>40197.773134569245</v>
      </c>
      <c r="F45" s="13">
        <f>IFERROR(Calculations!H45,"")</f>
        <v>4800</v>
      </c>
      <c r="G45" s="13">
        <f>IFERROR(Calculations!I45,"")</f>
        <v>0</v>
      </c>
      <c r="H45" s="13">
        <f>IFERROR(Calculations!J45,"")</f>
        <v>0</v>
      </c>
      <c r="I45" s="14">
        <f>IFERROR(Calculations!K45,"")</f>
        <v>688162.1432876772</v>
      </c>
    </row>
    <row r="46" spans="2:9" ht="14.25" customHeight="1" x14ac:dyDescent="0.25">
      <c r="B46" s="12">
        <f>IFERROR(Calculations!B46,"")</f>
        <v>66</v>
      </c>
      <c r="C46" s="13">
        <f>IFERROR(Calculations!C46,"")</f>
        <v>92379.44078927103</v>
      </c>
      <c r="D46" s="13">
        <f>IFERROR(Calculations!F46,"")</f>
        <v>688162.1432876772</v>
      </c>
      <c r="E46" s="13">
        <f>IFERROR(Calculations!G46,"")</f>
        <v>43010.133955479825</v>
      </c>
      <c r="F46" s="13">
        <f>IFERROR(Calculations!H46,"")</f>
        <v>4800</v>
      </c>
      <c r="G46" s="13">
        <f>IFERROR(Calculations!I46,"")</f>
        <v>0</v>
      </c>
      <c r="H46" s="13">
        <f>IFERROR(Calculations!J46,"")</f>
        <v>0</v>
      </c>
      <c r="I46" s="14">
        <f>IFERROR(Calculations!K46,"")</f>
        <v>735972.27724315703</v>
      </c>
    </row>
    <row r="47" spans="2:9" ht="14.25" customHeight="1" x14ac:dyDescent="0.25">
      <c r="B47" s="12">
        <f>IFERROR(Calculations!B47,"")</f>
        <v>67</v>
      </c>
      <c r="C47" s="13">
        <f>IFERROR(Calculations!C47,"")</f>
        <v>0</v>
      </c>
      <c r="D47" s="13">
        <f>IFERROR(Calculations!F47,"")</f>
        <v>735972.27724315703</v>
      </c>
      <c r="E47" s="13">
        <f>IFERROR(Calculations!G47,"")</f>
        <v>45998.267327697315</v>
      </c>
      <c r="F47" s="13">
        <f>IFERROR(Calculations!H47,"")</f>
        <v>0</v>
      </c>
      <c r="G47" s="13">
        <f>IFERROR(Calculations!I47,"")</f>
        <v>56536.21776303387</v>
      </c>
      <c r="H47" s="13">
        <f>IFERROR(Calculations!J47,"")</f>
        <v>0</v>
      </c>
      <c r="I47" s="14">
        <f>IFERROR(Calculations!K47,"")</f>
        <v>725434.32680782047</v>
      </c>
    </row>
    <row r="48" spans="2:9" ht="14.25" customHeight="1" x14ac:dyDescent="0.25">
      <c r="B48" s="12">
        <f>IFERROR(Calculations!B48,"")</f>
        <v>68</v>
      </c>
      <c r="C48" s="13">
        <f>IFERROR(Calculations!C48,"")</f>
        <v>0</v>
      </c>
      <c r="D48" s="13">
        <f>IFERROR(Calculations!F48,"")</f>
        <v>725434.32680782047</v>
      </c>
      <c r="E48" s="13">
        <f>IFERROR(Calculations!G48,"")</f>
        <v>45339.645425488779</v>
      </c>
      <c r="F48" s="13">
        <f>IFERROR(Calculations!H48,"")</f>
        <v>0</v>
      </c>
      <c r="G48" s="13">
        <f>IFERROR(Calculations!I48,"")</f>
        <v>57666.942118294552</v>
      </c>
      <c r="H48" s="13">
        <f>IFERROR(Calculations!J48,"")</f>
        <v>0</v>
      </c>
      <c r="I48" s="14">
        <f>IFERROR(Calculations!K48,"")</f>
        <v>713107.03011501476</v>
      </c>
    </row>
    <row r="49" spans="2:9" ht="14.25" customHeight="1" x14ac:dyDescent="0.25">
      <c r="B49" s="12">
        <f>IFERROR(Calculations!B49,"")</f>
        <v>69</v>
      </c>
      <c r="C49" s="13">
        <f>IFERROR(Calculations!C49,"")</f>
        <v>0</v>
      </c>
      <c r="D49" s="13">
        <f>IFERROR(Calculations!F49,"")</f>
        <v>713107.03011501476</v>
      </c>
      <c r="E49" s="13">
        <f>IFERROR(Calculations!G49,"")</f>
        <v>44569.189382188422</v>
      </c>
      <c r="F49" s="13">
        <f>IFERROR(Calculations!H49,"")</f>
        <v>0</v>
      </c>
      <c r="G49" s="13">
        <f>IFERROR(Calculations!I49,"")</f>
        <v>58820.280960660435</v>
      </c>
      <c r="H49" s="13">
        <f>IFERROR(Calculations!J49,"")</f>
        <v>0</v>
      </c>
      <c r="I49" s="14">
        <f>IFERROR(Calculations!K49,"")</f>
        <v>698855.9385365427</v>
      </c>
    </row>
    <row r="50" spans="2:9" ht="14.25" customHeight="1" x14ac:dyDescent="0.25">
      <c r="B50" s="12">
        <f>IFERROR(Calculations!B50,"")</f>
        <v>70</v>
      </c>
      <c r="C50" s="13">
        <f>IFERROR(Calculations!C50,"")</f>
        <v>0</v>
      </c>
      <c r="D50" s="13">
        <f>IFERROR(Calculations!F50,"")</f>
        <v>698855.9385365427</v>
      </c>
      <c r="E50" s="13">
        <f>IFERROR(Calculations!G50,"")</f>
        <v>43678.496158533919</v>
      </c>
      <c r="F50" s="13">
        <f>IFERROR(Calculations!H50,"")</f>
        <v>0</v>
      </c>
      <c r="G50" s="13">
        <f>IFERROR(Calculations!I50,"")</f>
        <v>59996.68657987364</v>
      </c>
      <c r="H50" s="13">
        <f>IFERROR(Calculations!J50,"")</f>
        <v>0</v>
      </c>
      <c r="I50" s="14">
        <f>IFERROR(Calculations!K50,"")</f>
        <v>682537.74811520299</v>
      </c>
    </row>
    <row r="51" spans="2:9" ht="14.25" customHeight="1" x14ac:dyDescent="0.25">
      <c r="B51" s="12">
        <f>IFERROR(Calculations!B51,"")</f>
        <v>71</v>
      </c>
      <c r="C51" s="13">
        <f>IFERROR(Calculations!C51,"")</f>
        <v>0</v>
      </c>
      <c r="D51" s="13">
        <f>IFERROR(Calculations!F51,"")</f>
        <v>682537.74811520299</v>
      </c>
      <c r="E51" s="13">
        <f>IFERROR(Calculations!G51,"")</f>
        <v>42658.609257200187</v>
      </c>
      <c r="F51" s="13">
        <f>IFERROR(Calculations!H51,"")</f>
        <v>0</v>
      </c>
      <c r="G51" s="13">
        <f>IFERROR(Calculations!I51,"")</f>
        <v>61196.62031147111</v>
      </c>
      <c r="H51" s="13">
        <f>IFERROR(Calculations!J51,"")</f>
        <v>0</v>
      </c>
      <c r="I51" s="14">
        <f>IFERROR(Calculations!K51,"")</f>
        <v>663999.73706093198</v>
      </c>
    </row>
    <row r="52" spans="2:9" ht="14.25" customHeight="1" x14ac:dyDescent="0.25">
      <c r="B52" s="12">
        <f>IFERROR(Calculations!B52,"")</f>
        <v>72</v>
      </c>
      <c r="C52" s="13">
        <f>IFERROR(Calculations!C52,"")</f>
        <v>0</v>
      </c>
      <c r="D52" s="13">
        <f>IFERROR(Calculations!F52,"")</f>
        <v>663999.73706093198</v>
      </c>
      <c r="E52" s="13">
        <f>IFERROR(Calculations!G52,"")</f>
        <v>41499.983566308249</v>
      </c>
      <c r="F52" s="13">
        <f>IFERROR(Calculations!H52,"")</f>
        <v>0</v>
      </c>
      <c r="G52" s="13">
        <f>IFERROR(Calculations!I52,"")</f>
        <v>62420.552717700542</v>
      </c>
      <c r="H52" s="13">
        <f>IFERROR(Calculations!J52,"")</f>
        <v>0</v>
      </c>
      <c r="I52" s="14">
        <f>IFERROR(Calculations!K52,"")</f>
        <v>643079.16790953977</v>
      </c>
    </row>
    <row r="53" spans="2:9" ht="14.25" customHeight="1" x14ac:dyDescent="0.25">
      <c r="B53" s="12">
        <f>IFERROR(Calculations!B53,"")</f>
        <v>73</v>
      </c>
      <c r="C53" s="13">
        <f>IFERROR(Calculations!C53,"")</f>
        <v>0</v>
      </c>
      <c r="D53" s="13">
        <f>IFERROR(Calculations!F53,"")</f>
        <v>643079.16790953977</v>
      </c>
      <c r="E53" s="13">
        <f>IFERROR(Calculations!G53,"")</f>
        <v>40192.447994346236</v>
      </c>
      <c r="F53" s="13">
        <f>IFERROR(Calculations!H53,"")</f>
        <v>0</v>
      </c>
      <c r="G53" s="13">
        <f>IFERROR(Calculations!I53,"")</f>
        <v>63668.963772054558</v>
      </c>
      <c r="H53" s="13">
        <f>IFERROR(Calculations!J53,"")</f>
        <v>0</v>
      </c>
      <c r="I53" s="14">
        <f>IFERROR(Calculations!K53,"")</f>
        <v>619602.65213183151</v>
      </c>
    </row>
    <row r="54" spans="2:9" ht="14.25" customHeight="1" x14ac:dyDescent="0.25">
      <c r="B54" s="12">
        <f>IFERROR(Calculations!B54,"")</f>
        <v>74</v>
      </c>
      <c r="C54" s="13">
        <f>IFERROR(Calculations!C54,"")</f>
        <v>0</v>
      </c>
      <c r="D54" s="13">
        <f>IFERROR(Calculations!F54,"")</f>
        <v>619602.65213183151</v>
      </c>
      <c r="E54" s="13">
        <f>IFERROR(Calculations!G54,"")</f>
        <v>38725.165758239469</v>
      </c>
      <c r="F54" s="13">
        <f>IFERROR(Calculations!H54,"")</f>
        <v>0</v>
      </c>
      <c r="G54" s="13">
        <f>IFERROR(Calculations!I54,"")</f>
        <v>64942.343047495626</v>
      </c>
      <c r="H54" s="13">
        <f>IFERROR(Calculations!J54,"")</f>
        <v>0</v>
      </c>
      <c r="I54" s="14">
        <f>IFERROR(Calculations!K54,"")</f>
        <v>593385.47484257538</v>
      </c>
    </row>
    <row r="55" spans="2:9" ht="14.25" customHeight="1" x14ac:dyDescent="0.25">
      <c r="B55" s="12">
        <f>IFERROR(Calculations!B55,"")</f>
        <v>75</v>
      </c>
      <c r="C55" s="13">
        <f>IFERROR(Calculations!C55,"")</f>
        <v>0</v>
      </c>
      <c r="D55" s="13">
        <f>IFERROR(Calculations!F55,"")</f>
        <v>593385.47484257538</v>
      </c>
      <c r="E55" s="13">
        <f>IFERROR(Calculations!G55,"")</f>
        <v>37086.592177660961</v>
      </c>
      <c r="F55" s="13">
        <f>IFERROR(Calculations!H55,"")</f>
        <v>0</v>
      </c>
      <c r="G55" s="13">
        <f>IFERROR(Calculations!I55,"")</f>
        <v>66241.189908445551</v>
      </c>
      <c r="H55" s="13">
        <f>IFERROR(Calculations!J55,"")</f>
        <v>0</v>
      </c>
      <c r="I55" s="14">
        <f>IFERROR(Calculations!K55,"")</f>
        <v>564230.8771117907</v>
      </c>
    </row>
    <row r="56" spans="2:9" ht="14.25" customHeight="1" x14ac:dyDescent="0.25">
      <c r="B56" s="12">
        <f>IFERROR(Calculations!B56,"")</f>
        <v>76</v>
      </c>
      <c r="C56" s="13">
        <f>IFERROR(Calculations!C56,"")</f>
        <v>0</v>
      </c>
      <c r="D56" s="13">
        <f>IFERROR(Calculations!F56,"")</f>
        <v>564230.8771117907</v>
      </c>
      <c r="E56" s="13">
        <f>IFERROR(Calculations!G56,"")</f>
        <v>35264.429819486919</v>
      </c>
      <c r="F56" s="13">
        <f>IFERROR(Calculations!H56,"")</f>
        <v>0</v>
      </c>
      <c r="G56" s="13">
        <f>IFERROR(Calculations!I56,"")</f>
        <v>67566.013706614467</v>
      </c>
      <c r="H56" s="13">
        <f>IFERROR(Calculations!J56,"")</f>
        <v>0</v>
      </c>
      <c r="I56" s="14">
        <f>IFERROR(Calculations!K56,"")</f>
        <v>531929.29322466312</v>
      </c>
    </row>
    <row r="57" spans="2:9" ht="14.25" customHeight="1" x14ac:dyDescent="0.25">
      <c r="B57" s="12">
        <f>IFERROR(Calculations!B57,"")</f>
        <v>77</v>
      </c>
      <c r="C57" s="13">
        <f>IFERROR(Calculations!C57,"")</f>
        <v>0</v>
      </c>
      <c r="D57" s="13">
        <f>IFERROR(Calculations!F57,"")</f>
        <v>531929.29322466312</v>
      </c>
      <c r="E57" s="13">
        <f>IFERROR(Calculations!G57,"")</f>
        <v>33245.580826541445</v>
      </c>
      <c r="F57" s="13">
        <f>IFERROR(Calculations!H57,"")</f>
        <v>0</v>
      </c>
      <c r="G57" s="13">
        <f>IFERROR(Calculations!I57,"")</f>
        <v>68917.333980746742</v>
      </c>
      <c r="H57" s="13">
        <f>IFERROR(Calculations!J57,"")</f>
        <v>0</v>
      </c>
      <c r="I57" s="14">
        <f>IFERROR(Calculations!K57,"")</f>
        <v>496257.54007045779</v>
      </c>
    </row>
    <row r="58" spans="2:9" ht="14.25" customHeight="1" x14ac:dyDescent="0.25">
      <c r="B58" s="12">
        <f>IFERROR(Calculations!B58,"")</f>
        <v>78</v>
      </c>
      <c r="C58" s="13">
        <f>IFERROR(Calculations!C58,"")</f>
        <v>0</v>
      </c>
      <c r="D58" s="13">
        <f>IFERROR(Calculations!F58,"")</f>
        <v>496257.54007045779</v>
      </c>
      <c r="E58" s="13">
        <f>IFERROR(Calculations!G58,"")</f>
        <v>31016.096254403612</v>
      </c>
      <c r="F58" s="13">
        <f>IFERROR(Calculations!H58,"")</f>
        <v>0</v>
      </c>
      <c r="G58" s="13">
        <f>IFERROR(Calculations!I58,"")</f>
        <v>70295.680660361686</v>
      </c>
      <c r="H58" s="13">
        <f>IFERROR(Calculations!J58,"")</f>
        <v>0</v>
      </c>
      <c r="I58" s="14">
        <f>IFERROR(Calculations!K58,"")</f>
        <v>456977.95566449978</v>
      </c>
    </row>
    <row r="59" spans="2:9" ht="14.25" customHeight="1" x14ac:dyDescent="0.25">
      <c r="B59" s="12">
        <f>IFERROR(Calculations!B59,"")</f>
        <v>79</v>
      </c>
      <c r="C59" s="13">
        <f>IFERROR(Calculations!C59,"")</f>
        <v>0</v>
      </c>
      <c r="D59" s="13">
        <f>IFERROR(Calculations!F59,"")</f>
        <v>456977.95566449978</v>
      </c>
      <c r="E59" s="13">
        <f>IFERROR(Calculations!G59,"")</f>
        <v>28561.122229031236</v>
      </c>
      <c r="F59" s="13">
        <f>IFERROR(Calculations!H59,"")</f>
        <v>0</v>
      </c>
      <c r="G59" s="13">
        <f>IFERROR(Calculations!I59,"")</f>
        <v>71701.594273568931</v>
      </c>
      <c r="H59" s="13">
        <f>IFERROR(Calculations!J59,"")</f>
        <v>0</v>
      </c>
      <c r="I59" s="14">
        <f>IFERROR(Calculations!K59,"")</f>
        <v>413837.48361996206</v>
      </c>
    </row>
    <row r="60" spans="2:9" ht="14.25" customHeight="1" x14ac:dyDescent="0.25">
      <c r="B60" s="12">
        <f>IFERROR(Calculations!B60,"")</f>
        <v>80</v>
      </c>
      <c r="C60" s="13">
        <f>IFERROR(Calculations!C60,"")</f>
        <v>0</v>
      </c>
      <c r="D60" s="13">
        <f>IFERROR(Calculations!F60,"")</f>
        <v>413837.48361996206</v>
      </c>
      <c r="E60" s="13">
        <f>IFERROR(Calculations!G60,"")</f>
        <v>25864.842726247629</v>
      </c>
      <c r="F60" s="13">
        <f>IFERROR(Calculations!H60,"")</f>
        <v>0</v>
      </c>
      <c r="G60" s="13">
        <f>IFERROR(Calculations!I60,"")</f>
        <v>73135.626159040301</v>
      </c>
      <c r="H60" s="13">
        <f>IFERROR(Calculations!J60,"")</f>
        <v>0</v>
      </c>
      <c r="I60" s="14">
        <f>IFERROR(Calculations!K60,"")</f>
        <v>366566.70018716936</v>
      </c>
    </row>
    <row r="61" spans="2:9" ht="14.25" customHeight="1" x14ac:dyDescent="0.25">
      <c r="B61" s="12">
        <f>IFERROR(Calculations!B61,"")</f>
        <v>81</v>
      </c>
      <c r="C61" s="13">
        <f>IFERROR(Calculations!C61,"")</f>
        <v>0</v>
      </c>
      <c r="D61" s="13">
        <f>IFERROR(Calculations!F61,"")</f>
        <v>366566.70018716936</v>
      </c>
      <c r="E61" s="13">
        <f>IFERROR(Calculations!G61,"")</f>
        <v>22910.418761698085</v>
      </c>
      <c r="F61" s="13">
        <f>IFERROR(Calculations!H61,"")</f>
        <v>0</v>
      </c>
      <c r="G61" s="13">
        <f>IFERROR(Calculations!I61,"")</f>
        <v>74598.338682221118</v>
      </c>
      <c r="H61" s="13">
        <f>IFERROR(Calculations!J61,"")</f>
        <v>0</v>
      </c>
      <c r="I61" s="14">
        <f>IFERROR(Calculations!K61,"")</f>
        <v>314878.7802666463</v>
      </c>
    </row>
    <row r="62" spans="2:9" ht="14.25" customHeight="1" x14ac:dyDescent="0.25">
      <c r="B62" s="12">
        <f>IFERROR(Calculations!B62,"")</f>
        <v>82</v>
      </c>
      <c r="C62" s="13">
        <f>IFERROR(Calculations!C62,"")</f>
        <v>0</v>
      </c>
      <c r="D62" s="13">
        <f>IFERROR(Calculations!F62,"")</f>
        <v>314878.7802666463</v>
      </c>
      <c r="E62" s="13">
        <f>IFERROR(Calculations!G62,"")</f>
        <v>19679.923766665393</v>
      </c>
      <c r="F62" s="13">
        <f>IFERROR(Calculations!H62,"")</f>
        <v>0</v>
      </c>
      <c r="G62" s="13">
        <f>IFERROR(Calculations!I62,"")</f>
        <v>76090.305455865513</v>
      </c>
      <c r="H62" s="13">
        <f>IFERROR(Calculations!J62,"")</f>
        <v>0</v>
      </c>
      <c r="I62" s="14">
        <f>IFERROR(Calculations!K62,"")</f>
        <v>258468.39857744618</v>
      </c>
    </row>
    <row r="63" spans="2:9" ht="14.25" customHeight="1" x14ac:dyDescent="0.25">
      <c r="B63" s="12">
        <f>IFERROR(Calculations!B63,"")</f>
        <v>83</v>
      </c>
      <c r="C63" s="13">
        <f>IFERROR(Calculations!C63,"")</f>
        <v>0</v>
      </c>
      <c r="D63" s="13">
        <f>IFERROR(Calculations!F63,"")</f>
        <v>258468.39857744618</v>
      </c>
      <c r="E63" s="13">
        <f>IFERROR(Calculations!G63,"")</f>
        <v>16154.274911090386</v>
      </c>
      <c r="F63" s="13">
        <f>IFERROR(Calculations!H63,"")</f>
        <v>0</v>
      </c>
      <c r="G63" s="13">
        <f>IFERROR(Calculations!I63,"")</f>
        <v>77612.111564982828</v>
      </c>
      <c r="H63" s="13">
        <f>IFERROR(Calculations!J63,"")</f>
        <v>0</v>
      </c>
      <c r="I63" s="14">
        <f>IFERROR(Calculations!K63,"")</f>
        <v>197010.56192355373</v>
      </c>
    </row>
    <row r="64" spans="2:9" ht="14.25" customHeight="1" x14ac:dyDescent="0.25">
      <c r="B64" s="12">
        <f>IFERROR(Calculations!B64,"")</f>
        <v>84</v>
      </c>
      <c r="C64" s="13">
        <f>IFERROR(Calculations!C64,"")</f>
        <v>0</v>
      </c>
      <c r="D64" s="13">
        <f>IFERROR(Calculations!F64,"")</f>
        <v>197010.56192355373</v>
      </c>
      <c r="E64" s="13">
        <f>IFERROR(Calculations!G64,"")</f>
        <v>12313.160120222108</v>
      </c>
      <c r="F64" s="13">
        <f>IFERROR(Calculations!H64,"")</f>
        <v>0</v>
      </c>
      <c r="G64" s="13">
        <f>IFERROR(Calculations!I64,"")</f>
        <v>79164.353796282492</v>
      </c>
      <c r="H64" s="13">
        <f>IFERROR(Calculations!J64,"")</f>
        <v>0</v>
      </c>
      <c r="I64" s="14">
        <f>IFERROR(Calculations!K64,"")</f>
        <v>130159.36824749334</v>
      </c>
    </row>
    <row r="65" spans="2:9" ht="14.25" customHeight="1" x14ac:dyDescent="0.25">
      <c r="B65" s="12" t="str">
        <f>IFERROR(Calculations!B65,"")</f>
        <v/>
      </c>
      <c r="C65" s="13" t="str">
        <f>IFERROR(Calculations!C65,"")</f>
        <v/>
      </c>
      <c r="D65" s="13" t="str">
        <f>IFERROR(Calculations!F65,"")</f>
        <v/>
      </c>
      <c r="E65" s="13" t="str">
        <f>IFERROR(Calculations!G65,"")</f>
        <v/>
      </c>
      <c r="F65" s="13" t="str">
        <f>IFERROR(Calculations!H65,"")</f>
        <v/>
      </c>
      <c r="G65" s="13" t="str">
        <f>IFERROR(Calculations!I65,"")</f>
        <v/>
      </c>
      <c r="H65" s="13" t="str">
        <f>IFERROR(Calculations!J65,"")</f>
        <v/>
      </c>
      <c r="I65" s="14" t="str">
        <f>IFERROR(Calculations!K65,"")</f>
        <v/>
      </c>
    </row>
    <row r="66" spans="2:9" ht="14.25" customHeight="1" x14ac:dyDescent="0.25">
      <c r="B66" s="12" t="str">
        <f>IFERROR(Calculations!B66,"")</f>
        <v/>
      </c>
      <c r="C66" s="13" t="str">
        <f>IFERROR(Calculations!C66,"")</f>
        <v/>
      </c>
      <c r="D66" s="13" t="str">
        <f>IFERROR(Calculations!F66,"")</f>
        <v/>
      </c>
      <c r="E66" s="13" t="str">
        <f>IFERROR(Calculations!G66,"")</f>
        <v/>
      </c>
      <c r="F66" s="13" t="str">
        <f>IFERROR(Calculations!H66,"")</f>
        <v/>
      </c>
      <c r="G66" s="13" t="str">
        <f>IFERROR(Calculations!I66,"")</f>
        <v/>
      </c>
      <c r="H66" s="13" t="str">
        <f>IFERROR(Calculations!J66,"")</f>
        <v/>
      </c>
      <c r="I66" s="14" t="str">
        <f>IFERROR(Calculations!K66,"")</f>
        <v/>
      </c>
    </row>
    <row r="67" spans="2:9" ht="14.25" customHeight="1" x14ac:dyDescent="0.25">
      <c r="B67" s="12" t="str">
        <f>IFERROR(Calculations!B67,"")</f>
        <v/>
      </c>
      <c r="C67" s="13" t="str">
        <f>IFERROR(Calculations!C67,"")</f>
        <v/>
      </c>
      <c r="D67" s="13" t="str">
        <f>IFERROR(Calculations!F67,"")</f>
        <v/>
      </c>
      <c r="E67" s="13" t="str">
        <f>IFERROR(Calculations!G67,"")</f>
        <v/>
      </c>
      <c r="F67" s="13" t="str">
        <f>IFERROR(Calculations!H67,"")</f>
        <v/>
      </c>
      <c r="G67" s="13" t="str">
        <f>IFERROR(Calculations!I67,"")</f>
        <v/>
      </c>
      <c r="H67" s="13" t="str">
        <f>IFERROR(Calculations!J67,"")</f>
        <v/>
      </c>
      <c r="I67" s="14" t="str">
        <f>IFERROR(Calculations!K67,"")</f>
        <v/>
      </c>
    </row>
    <row r="68" spans="2:9" ht="14.25" customHeight="1" x14ac:dyDescent="0.25">
      <c r="B68" s="12" t="str">
        <f>IFERROR(Calculations!B68,"")</f>
        <v/>
      </c>
      <c r="C68" s="13" t="str">
        <f>IFERROR(Calculations!C68,"")</f>
        <v/>
      </c>
      <c r="D68" s="13" t="str">
        <f>IFERROR(Calculations!F68,"")</f>
        <v/>
      </c>
      <c r="E68" s="13" t="str">
        <f>IFERROR(Calculations!G68,"")</f>
        <v/>
      </c>
      <c r="F68" s="13" t="str">
        <f>IFERROR(Calculations!H68,"")</f>
        <v/>
      </c>
      <c r="G68" s="13" t="str">
        <f>IFERROR(Calculations!I68,"")</f>
        <v/>
      </c>
      <c r="H68" s="13" t="str">
        <f>IFERROR(Calculations!J68,"")</f>
        <v/>
      </c>
      <c r="I68" s="14" t="str">
        <f>IFERROR(Calculations!K68,"")</f>
        <v/>
      </c>
    </row>
    <row r="69" spans="2:9" ht="14.25" customHeight="1" x14ac:dyDescent="0.25">
      <c r="B69" s="12" t="str">
        <f>IFERROR(Calculations!B69,"")</f>
        <v/>
      </c>
      <c r="C69" s="13" t="str">
        <f>IFERROR(Calculations!C69,"")</f>
        <v/>
      </c>
      <c r="D69" s="13" t="str">
        <f>IFERROR(Calculations!F69,"")</f>
        <v/>
      </c>
      <c r="E69" s="13" t="str">
        <f>IFERROR(Calculations!G69,"")</f>
        <v/>
      </c>
      <c r="F69" s="13" t="str">
        <f>IFERROR(Calculations!H69,"")</f>
        <v/>
      </c>
      <c r="G69" s="13" t="str">
        <f>IFERROR(Calculations!I69,"")</f>
        <v/>
      </c>
      <c r="H69" s="13" t="str">
        <f>IFERROR(Calculations!J69,"")</f>
        <v/>
      </c>
      <c r="I69" s="14" t="str">
        <f>IFERROR(Calculations!K69,"")</f>
        <v/>
      </c>
    </row>
    <row r="70" spans="2:9" ht="14.25" customHeight="1" x14ac:dyDescent="0.25">
      <c r="B70" s="12" t="str">
        <f>IFERROR(Calculations!B70,"")</f>
        <v/>
      </c>
      <c r="C70" s="13" t="str">
        <f>IFERROR(Calculations!C70,"")</f>
        <v/>
      </c>
      <c r="D70" s="13" t="str">
        <f>IFERROR(Calculations!F70,"")</f>
        <v/>
      </c>
      <c r="E70" s="13" t="str">
        <f>IFERROR(Calculations!G70,"")</f>
        <v/>
      </c>
      <c r="F70" s="13" t="str">
        <f>IFERROR(Calculations!H70,"")</f>
        <v/>
      </c>
      <c r="G70" s="13" t="str">
        <f>IFERROR(Calculations!I70,"")</f>
        <v/>
      </c>
      <c r="H70" s="13" t="str">
        <f>IFERROR(Calculations!J70,"")</f>
        <v/>
      </c>
      <c r="I70" s="14" t="str">
        <f>IFERROR(Calculations!K70,"")</f>
        <v/>
      </c>
    </row>
    <row r="71" spans="2:9" ht="14.25" customHeight="1" x14ac:dyDescent="0.25">
      <c r="B71" s="12" t="str">
        <f>IFERROR(Calculations!B71,"")</f>
        <v/>
      </c>
      <c r="C71" s="13" t="str">
        <f>IFERROR(Calculations!C71,"")</f>
        <v/>
      </c>
      <c r="D71" s="13" t="str">
        <f>IFERROR(Calculations!F71,"")</f>
        <v/>
      </c>
      <c r="E71" s="13" t="str">
        <f>IFERROR(Calculations!G71,"")</f>
        <v/>
      </c>
      <c r="F71" s="13" t="str">
        <f>IFERROR(Calculations!H71,"")</f>
        <v/>
      </c>
      <c r="G71" s="13" t="str">
        <f>IFERROR(Calculations!I71,"")</f>
        <v/>
      </c>
      <c r="H71" s="13" t="str">
        <f>IFERROR(Calculations!J71,"")</f>
        <v/>
      </c>
      <c r="I71" s="14" t="str">
        <f>IFERROR(Calculations!K71,"")</f>
        <v/>
      </c>
    </row>
    <row r="72" spans="2:9" ht="14.25" customHeight="1" x14ac:dyDescent="0.25">
      <c r="B72" s="12" t="str">
        <f>IFERROR(Calculations!B72,"")</f>
        <v/>
      </c>
      <c r="C72" s="13" t="str">
        <f>IFERROR(Calculations!C72,"")</f>
        <v/>
      </c>
      <c r="D72" s="13" t="str">
        <f>IFERROR(Calculations!F72,"")</f>
        <v/>
      </c>
      <c r="E72" s="13" t="str">
        <f>IFERROR(Calculations!G72,"")</f>
        <v/>
      </c>
      <c r="F72" s="13" t="str">
        <f>IFERROR(Calculations!H72,"")</f>
        <v/>
      </c>
      <c r="G72" s="13" t="str">
        <f>IFERROR(Calculations!I72,"")</f>
        <v/>
      </c>
      <c r="H72" s="13" t="str">
        <f>IFERROR(Calculations!J72,"")</f>
        <v/>
      </c>
      <c r="I72" s="14" t="str">
        <f>IFERROR(Calculations!K72,"")</f>
        <v/>
      </c>
    </row>
    <row r="73" spans="2:9" ht="14.25" customHeight="1" x14ac:dyDescent="0.25">
      <c r="B73" s="12" t="str">
        <f>IFERROR(Calculations!B73,"")</f>
        <v/>
      </c>
      <c r="C73" s="13" t="str">
        <f>IFERROR(Calculations!C73,"")</f>
        <v/>
      </c>
      <c r="D73" s="13" t="str">
        <f>IFERROR(Calculations!F73,"")</f>
        <v/>
      </c>
      <c r="E73" s="13" t="str">
        <f>IFERROR(Calculations!G73,"")</f>
        <v/>
      </c>
      <c r="F73" s="13" t="str">
        <f>IFERROR(Calculations!H73,"")</f>
        <v/>
      </c>
      <c r="G73" s="13" t="str">
        <f>IFERROR(Calculations!I73,"")</f>
        <v/>
      </c>
      <c r="H73" s="13" t="str">
        <f>IFERROR(Calculations!J73,"")</f>
        <v/>
      </c>
      <c r="I73" s="14" t="str">
        <f>IFERROR(Calculations!K73,"")</f>
        <v/>
      </c>
    </row>
    <row r="74" spans="2:9" ht="14.25" customHeight="1" x14ac:dyDescent="0.25">
      <c r="B74" s="12" t="str">
        <f>IFERROR(Calculations!B74,"")</f>
        <v/>
      </c>
      <c r="C74" s="13" t="str">
        <f>IFERROR(Calculations!C74,"")</f>
        <v/>
      </c>
      <c r="D74" s="13" t="str">
        <f>IFERROR(Calculations!F74,"")</f>
        <v/>
      </c>
      <c r="E74" s="13" t="str">
        <f>IFERROR(Calculations!G74,"")</f>
        <v/>
      </c>
      <c r="F74" s="13" t="str">
        <f>IFERROR(Calculations!H74,"")</f>
        <v/>
      </c>
      <c r="G74" s="13" t="str">
        <f>IFERROR(Calculations!I74,"")</f>
        <v/>
      </c>
      <c r="H74" s="13" t="str">
        <f>IFERROR(Calculations!J74,"")</f>
        <v/>
      </c>
      <c r="I74" s="14" t="str">
        <f>IFERROR(Calculations!K74,"")</f>
        <v/>
      </c>
    </row>
    <row r="75" spans="2:9" ht="14.25" customHeight="1" x14ac:dyDescent="0.25">
      <c r="B75" s="12" t="str">
        <f>IFERROR(Calculations!B75,"")</f>
        <v/>
      </c>
      <c r="C75" s="13" t="str">
        <f>IFERROR(Calculations!C75,"")</f>
        <v/>
      </c>
      <c r="D75" s="13" t="str">
        <f>IFERROR(Calculations!F75,"")</f>
        <v/>
      </c>
      <c r="E75" s="13" t="str">
        <f>IFERROR(Calculations!G75,"")</f>
        <v/>
      </c>
      <c r="F75" s="13" t="str">
        <f>IFERROR(Calculations!H75,"")</f>
        <v/>
      </c>
      <c r="G75" s="13" t="str">
        <f>IFERROR(Calculations!I75,"")</f>
        <v/>
      </c>
      <c r="H75" s="13" t="str">
        <f>IFERROR(Calculations!J75,"")</f>
        <v/>
      </c>
      <c r="I75" s="14" t="str">
        <f>IFERROR(Calculations!K75,"")</f>
        <v/>
      </c>
    </row>
    <row r="76" spans="2:9" ht="14.25" customHeight="1" x14ac:dyDescent="0.25">
      <c r="B76" s="12" t="str">
        <f>IFERROR(Calculations!B76,"")</f>
        <v/>
      </c>
      <c r="C76" s="13" t="str">
        <f>IFERROR(Calculations!C76,"")</f>
        <v/>
      </c>
      <c r="D76" s="13" t="str">
        <f>IFERROR(Calculations!F76,"")</f>
        <v/>
      </c>
      <c r="E76" s="13" t="str">
        <f>IFERROR(Calculations!G76,"")</f>
        <v/>
      </c>
      <c r="F76" s="13" t="str">
        <f>IFERROR(Calculations!H76,"")</f>
        <v/>
      </c>
      <c r="G76" s="13" t="str">
        <f>IFERROR(Calculations!I76,"")</f>
        <v/>
      </c>
      <c r="H76" s="13" t="str">
        <f>IFERROR(Calculations!J76,"")</f>
        <v/>
      </c>
      <c r="I76" s="14" t="str">
        <f>IFERROR(Calculations!K76,"")</f>
        <v/>
      </c>
    </row>
    <row r="77" spans="2:9" ht="14.25" customHeight="1" x14ac:dyDescent="0.25">
      <c r="B77" s="12" t="str">
        <f>IFERROR(Calculations!B77,"")</f>
        <v/>
      </c>
      <c r="C77" s="13" t="str">
        <f>IFERROR(Calculations!C77,"")</f>
        <v/>
      </c>
      <c r="D77" s="13" t="str">
        <f>IFERROR(Calculations!F77,"")</f>
        <v/>
      </c>
      <c r="E77" s="13" t="str">
        <f>IFERROR(Calculations!G77,"")</f>
        <v/>
      </c>
      <c r="F77" s="13" t="str">
        <f>IFERROR(Calculations!H77,"")</f>
        <v/>
      </c>
      <c r="G77" s="13" t="str">
        <f>IFERROR(Calculations!I77,"")</f>
        <v/>
      </c>
      <c r="H77" s="13" t="str">
        <f>IFERROR(Calculations!J77,"")</f>
        <v/>
      </c>
      <c r="I77" s="14" t="str">
        <f>IFERROR(Calculations!K77,"")</f>
        <v/>
      </c>
    </row>
    <row r="78" spans="2:9" ht="14.25" customHeight="1" x14ac:dyDescent="0.25">
      <c r="B78" s="12" t="str">
        <f>IFERROR(Calculations!B78,"")</f>
        <v/>
      </c>
      <c r="C78" s="13" t="str">
        <f>IFERROR(Calculations!C78,"")</f>
        <v/>
      </c>
      <c r="D78" s="13" t="str">
        <f>IFERROR(Calculations!F78,"")</f>
        <v/>
      </c>
      <c r="E78" s="13" t="str">
        <f>IFERROR(Calculations!G78,"")</f>
        <v/>
      </c>
      <c r="F78" s="13" t="str">
        <f>IFERROR(Calculations!H78,"")</f>
        <v/>
      </c>
      <c r="G78" s="13" t="str">
        <f>IFERROR(Calculations!I78,"")</f>
        <v/>
      </c>
      <c r="H78" s="13" t="str">
        <f>IFERROR(Calculations!J78,"")</f>
        <v/>
      </c>
      <c r="I78" s="14" t="str">
        <f>IFERROR(Calculations!K78,"")</f>
        <v/>
      </c>
    </row>
    <row r="79" spans="2:9" ht="14.25" customHeight="1" x14ac:dyDescent="0.25">
      <c r="B79" s="12" t="str">
        <f>IFERROR(Calculations!B79,"")</f>
        <v/>
      </c>
      <c r="C79" s="13" t="str">
        <f>IFERROR(Calculations!C79,"")</f>
        <v/>
      </c>
      <c r="D79" s="13" t="str">
        <f>IFERROR(Calculations!F79,"")</f>
        <v/>
      </c>
      <c r="E79" s="13" t="str">
        <f>IFERROR(Calculations!G79,"")</f>
        <v/>
      </c>
      <c r="F79" s="13" t="str">
        <f>IFERROR(Calculations!H79,"")</f>
        <v/>
      </c>
      <c r="G79" s="13" t="str">
        <f>IFERROR(Calculations!I79,"")</f>
        <v/>
      </c>
      <c r="H79" s="13" t="str">
        <f>IFERROR(Calculations!J79,"")</f>
        <v/>
      </c>
      <c r="I79" s="14" t="str">
        <f>IFERROR(Calculations!K79,"")</f>
        <v/>
      </c>
    </row>
    <row r="80" spans="2:9" ht="14.25" customHeight="1" x14ac:dyDescent="0.25">
      <c r="B80" s="12" t="str">
        <f>IFERROR(Calculations!B80,"")</f>
        <v/>
      </c>
      <c r="C80" s="13" t="str">
        <f>IFERROR(Calculations!C80,"")</f>
        <v/>
      </c>
      <c r="D80" s="13" t="str">
        <f>IFERROR(Calculations!F80,"")</f>
        <v/>
      </c>
      <c r="E80" s="13" t="str">
        <f>IFERROR(Calculations!G80,"")</f>
        <v/>
      </c>
      <c r="F80" s="13" t="str">
        <f>IFERROR(Calculations!H80,"")</f>
        <v/>
      </c>
      <c r="G80" s="13" t="str">
        <f>IFERROR(Calculations!I80,"")</f>
        <v/>
      </c>
      <c r="H80" s="13" t="str">
        <f>IFERROR(Calculations!J80,"")</f>
        <v/>
      </c>
      <c r="I80" s="14" t="str">
        <f>IFERROR(Calculations!K80,"")</f>
        <v/>
      </c>
    </row>
    <row r="81" spans="2:9" ht="14.25" customHeight="1" x14ac:dyDescent="0.25">
      <c r="B81" s="12" t="str">
        <f>IFERROR(Calculations!B81,"")</f>
        <v/>
      </c>
      <c r="C81" s="13" t="str">
        <f>IFERROR(Calculations!C81,"")</f>
        <v/>
      </c>
      <c r="D81" s="13" t="str">
        <f>IFERROR(Calculations!F81,"")</f>
        <v/>
      </c>
      <c r="E81" s="13" t="str">
        <f>IFERROR(Calculations!G81,"")</f>
        <v/>
      </c>
      <c r="F81" s="13" t="str">
        <f>IFERROR(Calculations!H81,"")</f>
        <v/>
      </c>
      <c r="G81" s="13" t="str">
        <f>IFERROR(Calculations!I81,"")</f>
        <v/>
      </c>
      <c r="H81" s="13" t="str">
        <f>IFERROR(Calculations!J81,"")</f>
        <v/>
      </c>
      <c r="I81" s="14" t="str">
        <f>IFERROR(Calculations!K81,"")</f>
        <v/>
      </c>
    </row>
    <row r="82" spans="2:9" ht="14.25" customHeight="1" x14ac:dyDescent="0.25">
      <c r="B82" s="12" t="str">
        <f>IFERROR(Calculations!B82,"")</f>
        <v/>
      </c>
      <c r="C82" s="13" t="str">
        <f>IFERROR(Calculations!C82,"")</f>
        <v/>
      </c>
      <c r="D82" s="13" t="str">
        <f>IFERROR(Calculations!F82,"")</f>
        <v/>
      </c>
      <c r="E82" s="13" t="str">
        <f>IFERROR(Calculations!G82,"")</f>
        <v/>
      </c>
      <c r="F82" s="13" t="str">
        <f>IFERROR(Calculations!H82,"")</f>
        <v/>
      </c>
      <c r="G82" s="13" t="str">
        <f>IFERROR(Calculations!I82,"")</f>
        <v/>
      </c>
      <c r="H82" s="13" t="str">
        <f>IFERROR(Calculations!J82,"")</f>
        <v/>
      </c>
      <c r="I82" s="14" t="str">
        <f>IFERROR(Calculations!K82,"")</f>
        <v/>
      </c>
    </row>
    <row r="83" spans="2:9" ht="14.25" customHeight="1" x14ac:dyDescent="0.25">
      <c r="B83" s="12" t="str">
        <f>IFERROR(Calculations!B83,"")</f>
        <v/>
      </c>
      <c r="C83" s="13" t="str">
        <f>IFERROR(Calculations!C83,"")</f>
        <v/>
      </c>
      <c r="D83" s="13" t="str">
        <f>IFERROR(Calculations!F83,"")</f>
        <v/>
      </c>
      <c r="E83" s="13" t="str">
        <f>IFERROR(Calculations!G83,"")</f>
        <v/>
      </c>
      <c r="F83" s="13" t="str">
        <f>IFERROR(Calculations!H83,"")</f>
        <v/>
      </c>
      <c r="G83" s="13" t="str">
        <f>IFERROR(Calculations!I83,"")</f>
        <v/>
      </c>
      <c r="H83" s="13" t="str">
        <f>IFERROR(Calculations!J83,"")</f>
        <v/>
      </c>
      <c r="I83" s="14" t="str">
        <f>IFERROR(Calculations!K83,"")</f>
        <v/>
      </c>
    </row>
    <row r="84" spans="2:9" ht="14.25" customHeight="1" x14ac:dyDescent="0.25">
      <c r="B84" s="12" t="str">
        <f>IFERROR(Calculations!B84,"")</f>
        <v/>
      </c>
      <c r="C84" s="13" t="str">
        <f>IFERROR(Calculations!C84,"")</f>
        <v/>
      </c>
      <c r="D84" s="13" t="str">
        <f>IFERROR(Calculations!F84,"")</f>
        <v/>
      </c>
      <c r="E84" s="13" t="str">
        <f>IFERROR(Calculations!G84,"")</f>
        <v/>
      </c>
      <c r="F84" s="13" t="str">
        <f>IFERROR(Calculations!H84,"")</f>
        <v/>
      </c>
      <c r="G84" s="13" t="str">
        <f>IFERROR(Calculations!I84,"")</f>
        <v/>
      </c>
      <c r="H84" s="13" t="str">
        <f>IFERROR(Calculations!J84,"")</f>
        <v/>
      </c>
      <c r="I84" s="14" t="str">
        <f>IFERROR(Calculations!K84,"")</f>
        <v/>
      </c>
    </row>
    <row r="85" spans="2:9" ht="14.25" customHeight="1" x14ac:dyDescent="0.25">
      <c r="B85" s="12" t="str">
        <f>IFERROR(Calculations!B85,"")</f>
        <v/>
      </c>
      <c r="C85" s="13" t="str">
        <f>IFERROR(Calculations!C85,"")</f>
        <v/>
      </c>
      <c r="D85" s="13" t="str">
        <f>IFERROR(Calculations!F85,"")</f>
        <v/>
      </c>
      <c r="E85" s="13" t="str">
        <f>IFERROR(Calculations!G85,"")</f>
        <v/>
      </c>
      <c r="F85" s="13" t="str">
        <f>IFERROR(Calculations!H85,"")</f>
        <v/>
      </c>
      <c r="G85" s="13" t="str">
        <f>IFERROR(Calculations!I85,"")</f>
        <v/>
      </c>
      <c r="H85" s="13" t="str">
        <f>IFERROR(Calculations!J85,"")</f>
        <v/>
      </c>
      <c r="I85" s="14" t="str">
        <f>IFERROR(Calculations!K85,"")</f>
        <v/>
      </c>
    </row>
    <row r="86" spans="2:9" ht="14.25" customHeight="1" x14ac:dyDescent="0.25">
      <c r="B86" s="12" t="str">
        <f>IFERROR(Calculations!B86,"")</f>
        <v/>
      </c>
      <c r="C86" s="13" t="str">
        <f>IFERROR(Calculations!C86,"")</f>
        <v/>
      </c>
      <c r="D86" s="13" t="str">
        <f>IFERROR(Calculations!F86,"")</f>
        <v/>
      </c>
      <c r="E86" s="13" t="str">
        <f>IFERROR(Calculations!G86,"")</f>
        <v/>
      </c>
      <c r="F86" s="13" t="str">
        <f>IFERROR(Calculations!H86,"")</f>
        <v/>
      </c>
      <c r="G86" s="13" t="str">
        <f>IFERROR(Calculations!I86,"")</f>
        <v/>
      </c>
      <c r="H86" s="13" t="str">
        <f>IFERROR(Calculations!J86,"")</f>
        <v/>
      </c>
      <c r="I86" s="14" t="str">
        <f>IFERROR(Calculations!K86,"")</f>
        <v/>
      </c>
    </row>
    <row r="87" spans="2:9" ht="14.25" customHeight="1" x14ac:dyDescent="0.25">
      <c r="B87" s="12" t="str">
        <f>IFERROR(Calculations!B87,"")</f>
        <v/>
      </c>
      <c r="C87" s="13" t="str">
        <f>IFERROR(Calculations!C87,"")</f>
        <v/>
      </c>
      <c r="D87" s="13" t="str">
        <f>IFERROR(Calculations!F87,"")</f>
        <v/>
      </c>
      <c r="E87" s="13" t="str">
        <f>IFERROR(Calculations!G87,"")</f>
        <v/>
      </c>
      <c r="F87" s="13" t="str">
        <f>IFERROR(Calculations!H87,"")</f>
        <v/>
      </c>
      <c r="G87" s="13" t="str">
        <f>IFERROR(Calculations!I87,"")</f>
        <v/>
      </c>
      <c r="H87" s="13" t="str">
        <f>IFERROR(Calculations!J87,"")</f>
        <v/>
      </c>
      <c r="I87" s="14" t="str">
        <f>IFERROR(Calculations!K87,"")</f>
        <v/>
      </c>
    </row>
    <row r="88" spans="2:9" ht="14.25" customHeight="1" x14ac:dyDescent="0.25">
      <c r="B88" s="12" t="str">
        <f>IFERROR(Calculations!B88,"")</f>
        <v/>
      </c>
      <c r="C88" s="13" t="str">
        <f>IFERROR(Calculations!C88,"")</f>
        <v/>
      </c>
      <c r="D88" s="13" t="str">
        <f>IFERROR(Calculations!F88,"")</f>
        <v/>
      </c>
      <c r="E88" s="13" t="str">
        <f>IFERROR(Calculations!G88,"")</f>
        <v/>
      </c>
      <c r="F88" s="13" t="str">
        <f>IFERROR(Calculations!H88,"")</f>
        <v/>
      </c>
      <c r="G88" s="13" t="str">
        <f>IFERROR(Calculations!I88,"")</f>
        <v/>
      </c>
      <c r="H88" s="13" t="str">
        <f>IFERROR(Calculations!J88,"")</f>
        <v/>
      </c>
      <c r="I88" s="14" t="str">
        <f>IFERROR(Calculations!K88,"")</f>
        <v/>
      </c>
    </row>
    <row r="89" spans="2:9" ht="14.25" customHeight="1" x14ac:dyDescent="0.25">
      <c r="B89" s="12" t="str">
        <f>IFERROR(Calculations!B89,"")</f>
        <v/>
      </c>
      <c r="C89" s="13" t="str">
        <f>IFERROR(Calculations!C89,"")</f>
        <v/>
      </c>
      <c r="D89" s="13" t="str">
        <f>IFERROR(Calculations!F89,"")</f>
        <v/>
      </c>
      <c r="E89" s="13" t="str">
        <f>IFERROR(Calculations!G89,"")</f>
        <v/>
      </c>
      <c r="F89" s="13" t="str">
        <f>IFERROR(Calculations!H89,"")</f>
        <v/>
      </c>
      <c r="G89" s="13" t="str">
        <f>IFERROR(Calculations!I89,"")</f>
        <v/>
      </c>
      <c r="H89" s="13" t="str">
        <f>IFERROR(Calculations!J89,"")</f>
        <v/>
      </c>
      <c r="I89" s="14" t="str">
        <f>IFERROR(Calculations!K89,"")</f>
        <v/>
      </c>
    </row>
    <row r="90" spans="2:9" ht="14.25" customHeight="1" x14ac:dyDescent="0.25">
      <c r="B90" s="12" t="str">
        <f>IFERROR(Calculations!B90,"")</f>
        <v/>
      </c>
      <c r="C90" s="13" t="str">
        <f>IFERROR(Calculations!C90,"")</f>
        <v/>
      </c>
      <c r="D90" s="13" t="str">
        <f>IFERROR(Calculations!F90,"")</f>
        <v/>
      </c>
      <c r="E90" s="13" t="str">
        <f>IFERROR(Calculations!G90,"")</f>
        <v/>
      </c>
      <c r="F90" s="13" t="str">
        <f>IFERROR(Calculations!H90,"")</f>
        <v/>
      </c>
      <c r="G90" s="13" t="str">
        <f>IFERROR(Calculations!I90,"")</f>
        <v/>
      </c>
      <c r="H90" s="13" t="str">
        <f>IFERROR(Calculations!J90,"")</f>
        <v/>
      </c>
      <c r="I90" s="14" t="str">
        <f>IFERROR(Calculations!K90,"")</f>
        <v/>
      </c>
    </row>
    <row r="91" spans="2:9" ht="14.25" customHeight="1" x14ac:dyDescent="0.25">
      <c r="B91" s="12" t="str">
        <f>IFERROR(Calculations!B91,"")</f>
        <v/>
      </c>
      <c r="C91" s="13" t="str">
        <f>IFERROR(Calculations!C91,"")</f>
        <v/>
      </c>
      <c r="D91" s="13" t="str">
        <f>IFERROR(Calculations!F91,"")</f>
        <v/>
      </c>
      <c r="E91" s="13" t="str">
        <f>IFERROR(Calculations!G91,"")</f>
        <v/>
      </c>
      <c r="F91" s="13" t="str">
        <f>IFERROR(Calculations!H91,"")</f>
        <v/>
      </c>
      <c r="G91" s="13" t="str">
        <f>IFERROR(Calculations!I91,"")</f>
        <v/>
      </c>
      <c r="H91" s="13" t="str">
        <f>IFERROR(Calculations!J91,"")</f>
        <v/>
      </c>
      <c r="I91" s="14" t="str">
        <f>IFERROR(Calculations!K91,"")</f>
        <v/>
      </c>
    </row>
    <row r="92" spans="2:9" ht="14.25" customHeight="1" x14ac:dyDescent="0.25">
      <c r="B92" s="12" t="str">
        <f>IFERROR(Calculations!B92,"")</f>
        <v/>
      </c>
      <c r="C92" s="13" t="str">
        <f>IFERROR(Calculations!C92,"")</f>
        <v/>
      </c>
      <c r="D92" s="13" t="str">
        <f>IFERROR(Calculations!F92,"")</f>
        <v/>
      </c>
      <c r="E92" s="13" t="str">
        <f>IFERROR(Calculations!G92,"")</f>
        <v/>
      </c>
      <c r="F92" s="13" t="str">
        <f>IFERROR(Calculations!H92,"")</f>
        <v/>
      </c>
      <c r="G92" s="13" t="str">
        <f>IFERROR(Calculations!I92,"")</f>
        <v/>
      </c>
      <c r="H92" s="13" t="str">
        <f>IFERROR(Calculations!J92,"")</f>
        <v/>
      </c>
      <c r="I92" s="14" t="str">
        <f>IFERROR(Calculations!K92,"")</f>
        <v/>
      </c>
    </row>
    <row r="93" spans="2:9" ht="14.25" customHeight="1" x14ac:dyDescent="0.25">
      <c r="B93" s="12" t="str">
        <f>IFERROR(Calculations!B93,"")</f>
        <v/>
      </c>
      <c r="C93" s="13" t="str">
        <f>IFERROR(Calculations!C93,"")</f>
        <v/>
      </c>
      <c r="D93" s="13" t="str">
        <f>IFERROR(Calculations!F93,"")</f>
        <v/>
      </c>
      <c r="E93" s="13" t="str">
        <f>IFERROR(Calculations!G93,"")</f>
        <v/>
      </c>
      <c r="F93" s="13" t="str">
        <f>IFERROR(Calculations!H93,"")</f>
        <v/>
      </c>
      <c r="G93" s="13" t="str">
        <f>IFERROR(Calculations!I93,"")</f>
        <v/>
      </c>
      <c r="H93" s="13" t="str">
        <f>IFERROR(Calculations!J93,"")</f>
        <v/>
      </c>
      <c r="I93" s="14" t="str">
        <f>IFERROR(Calculations!K93,"")</f>
        <v/>
      </c>
    </row>
    <row r="94" spans="2:9" ht="14.25" customHeight="1" x14ac:dyDescent="0.25">
      <c r="B94" s="12" t="str">
        <f>IFERROR(Calculations!B94,"")</f>
        <v/>
      </c>
      <c r="C94" s="13" t="str">
        <f>IFERROR(Calculations!C94,"")</f>
        <v/>
      </c>
      <c r="D94" s="13" t="str">
        <f>IFERROR(Calculations!F94,"")</f>
        <v/>
      </c>
      <c r="E94" s="13" t="str">
        <f>IFERROR(Calculations!G94,"")</f>
        <v/>
      </c>
      <c r="F94" s="13" t="str">
        <f>IFERROR(Calculations!H94,"")</f>
        <v/>
      </c>
      <c r="G94" s="13" t="str">
        <f>IFERROR(Calculations!I94,"")</f>
        <v/>
      </c>
      <c r="H94" s="13" t="str">
        <f>IFERROR(Calculations!J94,"")</f>
        <v/>
      </c>
      <c r="I94" s="14" t="str">
        <f>IFERROR(Calculations!K94,"")</f>
        <v/>
      </c>
    </row>
    <row r="95" spans="2:9" ht="14.25" customHeight="1" x14ac:dyDescent="0.25">
      <c r="B95" s="12" t="str">
        <f>IFERROR(Calculations!B95,"")</f>
        <v/>
      </c>
      <c r="C95" s="13" t="str">
        <f>IFERROR(Calculations!C95,"")</f>
        <v/>
      </c>
      <c r="D95" s="13" t="str">
        <f>IFERROR(Calculations!F95,"")</f>
        <v/>
      </c>
      <c r="E95" s="13" t="str">
        <f>IFERROR(Calculations!G95,"")</f>
        <v/>
      </c>
      <c r="F95" s="13" t="str">
        <f>IFERROR(Calculations!H95,"")</f>
        <v/>
      </c>
      <c r="G95" s="13" t="str">
        <f>IFERROR(Calculations!I95,"")</f>
        <v/>
      </c>
      <c r="H95" s="13" t="str">
        <f>IFERROR(Calculations!J95,"")</f>
        <v/>
      </c>
      <c r="I95" s="14" t="str">
        <f>IFERROR(Calculations!K95,"")</f>
        <v/>
      </c>
    </row>
    <row r="96" spans="2:9" ht="14.25" customHeight="1" x14ac:dyDescent="0.25">
      <c r="B96" s="12" t="str">
        <f>IFERROR(Calculations!B96,"")</f>
        <v/>
      </c>
      <c r="C96" s="13" t="str">
        <f>IFERROR(Calculations!C96,"")</f>
        <v/>
      </c>
      <c r="D96" s="13" t="str">
        <f>IFERROR(Calculations!F96,"")</f>
        <v/>
      </c>
      <c r="E96" s="13" t="str">
        <f>IFERROR(Calculations!G96,"")</f>
        <v/>
      </c>
      <c r="F96" s="13" t="str">
        <f>IFERROR(Calculations!H96,"")</f>
        <v/>
      </c>
      <c r="G96" s="13" t="str">
        <f>IFERROR(Calculations!I96,"")</f>
        <v/>
      </c>
      <c r="H96" s="13" t="str">
        <f>IFERROR(Calculations!J96,"")</f>
        <v/>
      </c>
      <c r="I96" s="14" t="str">
        <f>IFERROR(Calculations!K96,"")</f>
        <v/>
      </c>
    </row>
    <row r="97" spans="2:9" ht="14.25" customHeight="1" x14ac:dyDescent="0.25">
      <c r="B97" s="12" t="str">
        <f>IFERROR(Calculations!B97,"")</f>
        <v/>
      </c>
      <c r="C97" s="13" t="str">
        <f>IFERROR(Calculations!C97,"")</f>
        <v/>
      </c>
      <c r="D97" s="13" t="str">
        <f>IFERROR(Calculations!F97,"")</f>
        <v/>
      </c>
      <c r="E97" s="13" t="str">
        <f>IFERROR(Calculations!G97,"")</f>
        <v/>
      </c>
      <c r="F97" s="13" t="str">
        <f>IFERROR(Calculations!H97,"")</f>
        <v/>
      </c>
      <c r="G97" s="13" t="str">
        <f>IFERROR(Calculations!I97,"")</f>
        <v/>
      </c>
      <c r="H97" s="13" t="str">
        <f>IFERROR(Calculations!J97,"")</f>
        <v/>
      </c>
      <c r="I97" s="14" t="str">
        <f>IFERROR(Calculations!K97,"")</f>
        <v/>
      </c>
    </row>
    <row r="98" spans="2:9" ht="14.25" customHeight="1" x14ac:dyDescent="0.25">
      <c r="B98" s="12" t="str">
        <f>IFERROR(Calculations!B98,"")</f>
        <v/>
      </c>
      <c r="C98" s="13" t="str">
        <f>IFERROR(Calculations!C98,"")</f>
        <v/>
      </c>
      <c r="D98" s="13" t="str">
        <f>IFERROR(Calculations!F98,"")</f>
        <v/>
      </c>
      <c r="E98" s="13" t="str">
        <f>IFERROR(Calculations!G98,"")</f>
        <v/>
      </c>
      <c r="F98" s="13" t="str">
        <f>IFERROR(Calculations!H98,"")</f>
        <v/>
      </c>
      <c r="G98" s="13" t="str">
        <f>IFERROR(Calculations!I98,"")</f>
        <v/>
      </c>
      <c r="H98" s="13" t="str">
        <f>IFERROR(Calculations!J98,"")</f>
        <v/>
      </c>
      <c r="I98" s="14" t="str">
        <f>IFERROR(Calculations!K98,"")</f>
        <v/>
      </c>
    </row>
    <row r="99" spans="2:9" ht="14.25" customHeight="1" x14ac:dyDescent="0.25">
      <c r="B99" s="12" t="str">
        <f>IFERROR(Calculations!B99,"")</f>
        <v/>
      </c>
      <c r="C99" s="13" t="str">
        <f>IFERROR(Calculations!C99,"")</f>
        <v/>
      </c>
      <c r="D99" s="13" t="str">
        <f>IFERROR(Calculations!F99,"")</f>
        <v/>
      </c>
      <c r="E99" s="13" t="str">
        <f>IFERROR(Calculations!G99,"")</f>
        <v/>
      </c>
      <c r="F99" s="13" t="str">
        <f>IFERROR(Calculations!H99,"")</f>
        <v/>
      </c>
      <c r="G99" s="13" t="str">
        <f>IFERROR(Calculations!I99,"")</f>
        <v/>
      </c>
      <c r="H99" s="13" t="str">
        <f>IFERROR(Calculations!J99,"")</f>
        <v/>
      </c>
      <c r="I99" s="14" t="str">
        <f>IFERROR(Calculations!K99,"")</f>
        <v/>
      </c>
    </row>
    <row r="100" spans="2:9" ht="14.25" customHeight="1" x14ac:dyDescent="0.25">
      <c r="B100" s="12" t="str">
        <f>IFERROR(Calculations!B100,"")</f>
        <v/>
      </c>
      <c r="C100" s="13" t="str">
        <f>IFERROR(Calculations!C100,"")</f>
        <v/>
      </c>
      <c r="D100" s="13" t="str">
        <f>IFERROR(Calculations!F100,"")</f>
        <v/>
      </c>
      <c r="E100" s="13" t="str">
        <f>IFERROR(Calculations!G100,"")</f>
        <v/>
      </c>
      <c r="F100" s="13" t="str">
        <f>IFERROR(Calculations!H100,"")</f>
        <v/>
      </c>
      <c r="G100" s="13" t="str">
        <f>IFERROR(Calculations!I100,"")</f>
        <v/>
      </c>
      <c r="H100" s="13" t="str">
        <f>IFERROR(Calculations!J100,"")</f>
        <v/>
      </c>
      <c r="I100" s="14" t="str">
        <f>IFERROR(Calculations!K100,"")</f>
        <v/>
      </c>
    </row>
    <row r="101" spans="2:9" ht="14.25" customHeight="1" x14ac:dyDescent="0.25">
      <c r="B101" s="12" t="str">
        <f>IFERROR(Calculations!B101,"")</f>
        <v/>
      </c>
      <c r="C101" s="13" t="str">
        <f>IFERROR(Calculations!C101,"")</f>
        <v/>
      </c>
      <c r="D101" s="13" t="str">
        <f>IFERROR(Calculations!F101,"")</f>
        <v/>
      </c>
      <c r="E101" s="13" t="str">
        <f>IFERROR(Calculations!G101,"")</f>
        <v/>
      </c>
      <c r="F101" s="13" t="str">
        <f>IFERROR(Calculations!H101,"")</f>
        <v/>
      </c>
      <c r="G101" s="13" t="str">
        <f>IFERROR(Calculations!I101,"")</f>
        <v/>
      </c>
      <c r="H101" s="13" t="str">
        <f>IFERROR(Calculations!J101,"")</f>
        <v/>
      </c>
      <c r="I101" s="14" t="str">
        <f>IFERROR(Calculations!K101,"")</f>
        <v/>
      </c>
    </row>
    <row r="102" spans="2:9" ht="14.25" customHeight="1" x14ac:dyDescent="0.25">
      <c r="B102" s="12" t="str">
        <f>IFERROR(Calculations!B102,"")</f>
        <v/>
      </c>
      <c r="C102" s="13" t="str">
        <f>IFERROR(Calculations!C102,"")</f>
        <v/>
      </c>
      <c r="D102" s="13" t="str">
        <f>IFERROR(Calculations!F102,"")</f>
        <v/>
      </c>
      <c r="E102" s="13" t="str">
        <f>IFERROR(Calculations!G102,"")</f>
        <v/>
      </c>
      <c r="F102" s="13" t="str">
        <f>IFERROR(Calculations!H102,"")</f>
        <v/>
      </c>
      <c r="G102" s="13" t="str">
        <f>IFERROR(Calculations!I102,"")</f>
        <v/>
      </c>
      <c r="H102" s="13" t="str">
        <f>IFERROR(Calculations!J102,"")</f>
        <v/>
      </c>
      <c r="I102" s="14" t="str">
        <f>IFERROR(Calculations!K102,"")</f>
        <v/>
      </c>
    </row>
    <row r="103" spans="2:9" ht="14.25" customHeight="1" x14ac:dyDescent="0.25">
      <c r="B103" s="12" t="str">
        <f>IFERROR(Calculations!B103,"")</f>
        <v/>
      </c>
      <c r="C103" s="13" t="str">
        <f>IFERROR(Calculations!C103,"")</f>
        <v/>
      </c>
      <c r="D103" s="13" t="str">
        <f>IFERROR(Calculations!F103,"")</f>
        <v/>
      </c>
      <c r="E103" s="13" t="str">
        <f>IFERROR(Calculations!G103,"")</f>
        <v/>
      </c>
      <c r="F103" s="13" t="str">
        <f>IFERROR(Calculations!H103,"")</f>
        <v/>
      </c>
      <c r="G103" s="13" t="str">
        <f>IFERROR(Calculations!I103,"")</f>
        <v/>
      </c>
      <c r="H103" s="13" t="str">
        <f>IFERROR(Calculations!J103,"")</f>
        <v/>
      </c>
      <c r="I103" s="14" t="str">
        <f>IFERROR(Calculations!K103,"")</f>
        <v/>
      </c>
    </row>
    <row r="104" spans="2:9" ht="14.25" customHeight="1" x14ac:dyDescent="0.25">
      <c r="B104" s="12" t="str">
        <f>IFERROR(Calculations!B104,"")</f>
        <v/>
      </c>
      <c r="C104" s="13" t="str">
        <f>IFERROR(Calculations!C104,"")</f>
        <v/>
      </c>
      <c r="D104" s="13" t="str">
        <f>IFERROR(Calculations!F104,"")</f>
        <v/>
      </c>
      <c r="E104" s="13" t="str">
        <f>IFERROR(Calculations!G104,"")</f>
        <v/>
      </c>
      <c r="F104" s="13" t="str">
        <f>IFERROR(Calculations!H104,"")</f>
        <v/>
      </c>
      <c r="G104" s="13" t="str">
        <f>IFERROR(Calculations!I104,"")</f>
        <v/>
      </c>
      <c r="H104" s="13" t="str">
        <f>IFERROR(Calculations!J104,"")</f>
        <v/>
      </c>
      <c r="I104" s="14" t="str">
        <f>IFERROR(Calculations!K104,"")</f>
        <v/>
      </c>
    </row>
    <row r="105" spans="2:9" ht="14.25" customHeight="1" x14ac:dyDescent="0.25">
      <c r="B105" s="12" t="str">
        <f>IFERROR(Calculations!B105,"")</f>
        <v/>
      </c>
      <c r="C105" s="13" t="str">
        <f>IFERROR(Calculations!C105,"")</f>
        <v/>
      </c>
      <c r="D105" s="13" t="str">
        <f>IFERROR(Calculations!F105,"")</f>
        <v/>
      </c>
      <c r="E105" s="13" t="str">
        <f>IFERROR(Calculations!G105,"")</f>
        <v/>
      </c>
      <c r="F105" s="13" t="str">
        <f>IFERROR(Calculations!H105,"")</f>
        <v/>
      </c>
      <c r="G105" s="13" t="str">
        <f>IFERROR(Calculations!I105,"")</f>
        <v/>
      </c>
      <c r="H105" s="13" t="str">
        <f>IFERROR(Calculations!J105,"")</f>
        <v/>
      </c>
      <c r="I105" s="14" t="str">
        <f>IFERROR(Calculations!K105,"")</f>
        <v/>
      </c>
    </row>
    <row r="106" spans="2:9" ht="14.25" customHeight="1" x14ac:dyDescent="0.25">
      <c r="B106" s="12" t="str">
        <f>IFERROR(Calculations!B106,"")</f>
        <v/>
      </c>
      <c r="C106" s="13" t="str">
        <f>IFERROR(Calculations!C106,"")</f>
        <v/>
      </c>
      <c r="D106" s="13" t="str">
        <f>IFERROR(Calculations!F106,"")</f>
        <v/>
      </c>
      <c r="E106" s="13" t="str">
        <f>IFERROR(Calculations!G106,"")</f>
        <v/>
      </c>
      <c r="F106" s="13" t="str">
        <f>IFERROR(Calculations!H106,"")</f>
        <v/>
      </c>
      <c r="G106" s="13" t="str">
        <f>IFERROR(Calculations!I106,"")</f>
        <v/>
      </c>
      <c r="H106" s="13" t="str">
        <f>IFERROR(Calculations!J106,"")</f>
        <v/>
      </c>
      <c r="I106" s="14" t="str">
        <f>IFERROR(Calculations!K106,"")</f>
        <v/>
      </c>
    </row>
    <row r="107" spans="2:9" ht="14.25" customHeight="1" x14ac:dyDescent="0.25">
      <c r="B107" s="12" t="str">
        <f>IFERROR(Calculations!B107,"")</f>
        <v/>
      </c>
      <c r="C107" s="13" t="str">
        <f>IFERROR(Calculations!C107,"")</f>
        <v/>
      </c>
      <c r="D107" s="13" t="str">
        <f>IFERROR(Calculations!F107,"")</f>
        <v/>
      </c>
      <c r="E107" s="13" t="str">
        <f>IFERROR(Calculations!G107,"")</f>
        <v/>
      </c>
      <c r="F107" s="13" t="str">
        <f>IFERROR(Calculations!H107,"")</f>
        <v/>
      </c>
      <c r="G107" s="13" t="str">
        <f>IFERROR(Calculations!I107,"")</f>
        <v/>
      </c>
      <c r="H107" s="13" t="str">
        <f>IFERROR(Calculations!J107,"")</f>
        <v/>
      </c>
      <c r="I107" s="14" t="str">
        <f>IFERROR(Calculations!K107,"")</f>
        <v/>
      </c>
    </row>
    <row r="108" spans="2:9" ht="14.25" customHeight="1" x14ac:dyDescent="0.25">
      <c r="B108" s="12" t="str">
        <f>IFERROR(Calculations!B108,"")</f>
        <v/>
      </c>
      <c r="C108" s="13" t="str">
        <f>IFERROR(Calculations!C108,"")</f>
        <v/>
      </c>
      <c r="D108" s="13" t="str">
        <f>IFERROR(Calculations!F108,"")</f>
        <v/>
      </c>
      <c r="E108" s="13" t="str">
        <f>IFERROR(Calculations!G108,"")</f>
        <v/>
      </c>
      <c r="F108" s="13" t="str">
        <f>IFERROR(Calculations!H108,"")</f>
        <v/>
      </c>
      <c r="G108" s="13" t="str">
        <f>IFERROR(Calculations!I108,"")</f>
        <v/>
      </c>
      <c r="H108" s="13" t="str">
        <f>IFERROR(Calculations!J108,"")</f>
        <v/>
      </c>
      <c r="I108" s="14" t="str">
        <f>IFERROR(Calculations!K108,"")</f>
        <v/>
      </c>
    </row>
    <row r="109" spans="2:9" ht="14.25" customHeight="1" x14ac:dyDescent="0.25">
      <c r="B109" s="12" t="str">
        <f>IFERROR(Calculations!B109,"")</f>
        <v/>
      </c>
      <c r="C109" s="13" t="str">
        <f>IFERROR(Calculations!C109,"")</f>
        <v/>
      </c>
      <c r="D109" s="13" t="str">
        <f>IFERROR(Calculations!F109,"")</f>
        <v/>
      </c>
      <c r="E109" s="13" t="str">
        <f>IFERROR(Calculations!G109,"")</f>
        <v/>
      </c>
      <c r="F109" s="13" t="str">
        <f>IFERROR(Calculations!H109,"")</f>
        <v/>
      </c>
      <c r="G109" s="13" t="str">
        <f>IFERROR(Calculations!I109,"")</f>
        <v/>
      </c>
      <c r="H109" s="13" t="str">
        <f>IFERROR(Calculations!J109,"")</f>
        <v/>
      </c>
      <c r="I109" s="14" t="str">
        <f>IFERROR(Calculations!K109,"")</f>
        <v/>
      </c>
    </row>
    <row r="110" spans="2:9" ht="14.25" customHeight="1" x14ac:dyDescent="0.25">
      <c r="B110" s="12" t="str">
        <f>IFERROR(Calculations!B110,"")</f>
        <v/>
      </c>
      <c r="C110" s="13" t="str">
        <f>IFERROR(Calculations!C110,"")</f>
        <v/>
      </c>
      <c r="D110" s="13" t="str">
        <f>IFERROR(Calculations!F110,"")</f>
        <v/>
      </c>
      <c r="E110" s="13" t="str">
        <f>IFERROR(Calculations!G110,"")</f>
        <v/>
      </c>
      <c r="F110" s="13" t="str">
        <f>IFERROR(Calculations!H110,"")</f>
        <v/>
      </c>
      <c r="G110" s="13" t="str">
        <f>IFERROR(Calculations!I110,"")</f>
        <v/>
      </c>
      <c r="H110" s="13" t="str">
        <f>IFERROR(Calculations!J110,"")</f>
        <v/>
      </c>
      <c r="I110" s="14" t="str">
        <f>IFERROR(Calculations!K110,"")</f>
        <v/>
      </c>
    </row>
    <row r="111" spans="2:9" ht="14.25" customHeight="1" x14ac:dyDescent="0.25">
      <c r="B111" s="12" t="str">
        <f>IFERROR(Calculations!B111,"")</f>
        <v/>
      </c>
      <c r="C111" s="13" t="str">
        <f>IFERROR(Calculations!C111,"")</f>
        <v/>
      </c>
      <c r="D111" s="13" t="str">
        <f>IFERROR(Calculations!F111,"")</f>
        <v/>
      </c>
      <c r="E111" s="13" t="str">
        <f>IFERROR(Calculations!G111,"")</f>
        <v/>
      </c>
      <c r="F111" s="13" t="str">
        <f>IFERROR(Calculations!H111,"")</f>
        <v/>
      </c>
      <c r="G111" s="13" t="str">
        <f>IFERROR(Calculations!I111,"")</f>
        <v/>
      </c>
      <c r="H111" s="13" t="str">
        <f>IFERROR(Calculations!J111,"")</f>
        <v/>
      </c>
      <c r="I111" s="14" t="str">
        <f>IFERROR(Calculations!K111,"")</f>
        <v/>
      </c>
    </row>
    <row r="112" spans="2:9" ht="14.25" customHeight="1" x14ac:dyDescent="0.25">
      <c r="B112" s="12" t="str">
        <f>IFERROR(Calculations!B112,"")</f>
        <v/>
      </c>
      <c r="C112" s="13" t="str">
        <f>IFERROR(Calculations!C112,"")</f>
        <v/>
      </c>
      <c r="D112" s="13" t="str">
        <f>IFERROR(Calculations!F112,"")</f>
        <v/>
      </c>
      <c r="E112" s="13" t="str">
        <f>IFERROR(Calculations!G112,"")</f>
        <v/>
      </c>
      <c r="F112" s="13" t="str">
        <f>IFERROR(Calculations!H112,"")</f>
        <v/>
      </c>
      <c r="G112" s="13" t="str">
        <f>IFERROR(Calculations!I112,"")</f>
        <v/>
      </c>
      <c r="H112" s="13" t="str">
        <f>IFERROR(Calculations!J112,"")</f>
        <v/>
      </c>
      <c r="I112" s="14" t="str">
        <f>IFERROR(Calculations!K112,"")</f>
        <v/>
      </c>
    </row>
    <row r="113" spans="2:9" ht="14.25" customHeight="1" x14ac:dyDescent="0.25">
      <c r="B113" s="12" t="str">
        <f>IFERROR(Calculations!B113,"")</f>
        <v/>
      </c>
      <c r="C113" s="13" t="str">
        <f>IFERROR(Calculations!C113,"")</f>
        <v/>
      </c>
      <c r="D113" s="13" t="str">
        <f>IFERROR(Calculations!F113,"")</f>
        <v/>
      </c>
      <c r="E113" s="13" t="str">
        <f>IFERROR(Calculations!G113,"")</f>
        <v/>
      </c>
      <c r="F113" s="13" t="str">
        <f>IFERROR(Calculations!H113,"")</f>
        <v/>
      </c>
      <c r="G113" s="13" t="str">
        <f>IFERROR(Calculations!I113,"")</f>
        <v/>
      </c>
      <c r="H113" s="13" t="str">
        <f>IFERROR(Calculations!J113,"")</f>
        <v/>
      </c>
      <c r="I113" s="14" t="str">
        <f>IFERROR(Calculations!K113,"")</f>
        <v/>
      </c>
    </row>
    <row r="114" spans="2:9" ht="14.25" customHeight="1" x14ac:dyDescent="0.25">
      <c r="B114" s="12" t="str">
        <f>IFERROR(Calculations!B114,"")</f>
        <v/>
      </c>
      <c r="C114" s="13" t="str">
        <f>IFERROR(Calculations!C114,"")</f>
        <v/>
      </c>
      <c r="D114" s="13" t="str">
        <f>IFERROR(Calculations!F114,"")</f>
        <v/>
      </c>
      <c r="E114" s="13" t="str">
        <f>IFERROR(Calculations!G114,"")</f>
        <v/>
      </c>
      <c r="F114" s="13" t="str">
        <f>IFERROR(Calculations!H114,"")</f>
        <v/>
      </c>
      <c r="G114" s="13" t="str">
        <f>IFERROR(Calculations!I114,"")</f>
        <v/>
      </c>
      <c r="H114" s="13" t="str">
        <f>IFERROR(Calculations!J114,"")</f>
        <v/>
      </c>
      <c r="I114" s="14" t="str">
        <f>IFERROR(Calculations!K114,"")</f>
        <v/>
      </c>
    </row>
  </sheetData>
  <dataConsolidate/>
  <mergeCells count="23">
    <mergeCell ref="B12:C12"/>
    <mergeCell ref="H5:I5"/>
    <mergeCell ref="E5:F5"/>
    <mergeCell ref="B5:C5"/>
    <mergeCell ref="B6:C6"/>
    <mergeCell ref="B7:C7"/>
    <mergeCell ref="E6:F6"/>
    <mergeCell ref="E7:F7"/>
    <mergeCell ref="H6:I6"/>
    <mergeCell ref="H7:I7"/>
    <mergeCell ref="H8:I8"/>
    <mergeCell ref="H9:I9"/>
    <mergeCell ref="H10:I10"/>
    <mergeCell ref="E8:F8"/>
    <mergeCell ref="E9:F9"/>
    <mergeCell ref="E10:F10"/>
    <mergeCell ref="B2:J2"/>
    <mergeCell ref="B3:J3"/>
    <mergeCell ref="E11:F11"/>
    <mergeCell ref="B8:C8"/>
    <mergeCell ref="B9:C9"/>
    <mergeCell ref="B10:C10"/>
    <mergeCell ref="B11:C11"/>
  </mergeCells>
  <conditionalFormatting sqref="C15:C114">
    <cfRule type="expression" dxfId="9" priority="4">
      <formula>LEN(C15)*MOD(ROW(C15),2)</formula>
    </cfRule>
  </conditionalFormatting>
  <conditionalFormatting sqref="H15:H114">
    <cfRule type="expression" dxfId="8" priority="10">
      <formula>LEN(H15)*MOD(ROW(H15),2)</formula>
    </cfRule>
  </conditionalFormatting>
  <conditionalFormatting sqref="F15:F114">
    <cfRule type="expression" dxfId="7" priority="7">
      <formula>LEN(F15)*MOD(ROW(F15),2)</formula>
    </cfRule>
  </conditionalFormatting>
  <conditionalFormatting sqref="G15:G114">
    <cfRule type="expression" dxfId="6" priority="9">
      <formula>LEN(G15)*MOD(ROW(G15),2)</formula>
    </cfRule>
  </conditionalFormatting>
  <conditionalFormatting sqref="I15:I114">
    <cfRule type="expression" dxfId="5" priority="11">
      <formula>LEN(I15)*MOD(ROW(I15),2)</formula>
    </cfRule>
  </conditionalFormatting>
  <conditionalFormatting sqref="B15:B114">
    <cfRule type="expression" dxfId="4" priority="3">
      <formula>LEN(B15)*MOD(ROW(B15),2)</formula>
    </cfRule>
  </conditionalFormatting>
  <conditionalFormatting sqref="D15:D114">
    <cfRule type="expression" dxfId="3" priority="5">
      <formula>LEN(D15)*MOD(ROW(D15),2)</formula>
    </cfRule>
  </conditionalFormatting>
  <conditionalFormatting sqref="E15:E114">
    <cfRule type="expression" dxfId="2" priority="6">
      <formula>LEN(E15)*MOD(ROW(E15),2)</formula>
    </cfRule>
  </conditionalFormatting>
  <conditionalFormatting sqref="B2:J2">
    <cfRule type="expression" dxfId="1" priority="2">
      <formula>INDEX(SavingsBalance_RetiredPeriod,PlanYears)&gt;=0</formula>
    </cfRule>
    <cfRule type="expression" dxfId="0" priority="1">
      <formula>INDEX(SavingsBalance_RetiredPeriod,PlanYears)&lt;0</formula>
    </cfRule>
  </conditionalFormatting>
  <dataValidations count="50">
    <dataValidation allowBlank="1" showInputMessage="1" showErrorMessage="1" prompt="Create a Retirement financial planner in this workbook. An overview chart is in row 3. Enter details in cells B6 through J12. Financial data is generated starting in cell B14" sqref="A1" xr:uid="{00000000-0002-0000-0000-000000000000}"/>
    <dataValidation allowBlank="1" showInputMessage="1" showErrorMessage="1" prompt="Title of this worksheet is in this cell. Information is automatically updated in cell below" sqref="B1" xr:uid="{00000000-0002-0000-0000-000001000000}"/>
    <dataValidation allowBlank="1" showInputMessage="1" showErrorMessage="1" prompt="Enter income, savings, investment, &amp; pension details for Timelines: Now &amp; At Retirement in cells B6 through G12. Enter uncertainty percentages in cells H6 through J10" sqref="B4" xr:uid="{00000000-0002-0000-0000-000002000000}"/>
    <dataValidation allowBlank="1" showInputMessage="1" showErrorMessage="1" prompt="Enter details for Timeline: Now (current date) in cells D6 through D12" sqref="B5:C5" xr:uid="{00000000-0002-0000-0000-000003000000}"/>
    <dataValidation allowBlank="1" showInputMessage="1" showErrorMessage="1" prompt="Enter details for Timeline: At Retirement in cells G6 through G11" sqref="E5:F5" xr:uid="{00000000-0002-0000-0000-000004000000}"/>
    <dataValidation allowBlank="1" showInputMessage="1" showErrorMessage="1" prompt="Enter details for Uncertainty in cells J6 through J10" sqref="H5:I5" xr:uid="{00000000-0002-0000-0000-000005000000}"/>
    <dataValidation allowBlank="1" showInputMessage="1" showErrorMessage="1" prompt="Enter Your Current Age in cell at right" sqref="B6:C6" xr:uid="{00000000-0002-0000-0000-000006000000}"/>
    <dataValidation allowBlank="1" showInputMessage="1" showErrorMessage="1" prompt="Enter Your Current Age in this cell" sqref="D6" xr:uid="{00000000-0002-0000-0000-000007000000}"/>
    <dataValidation allowBlank="1" showInputMessage="1" showErrorMessage="1" prompt="Enter Annual Income in cell at right" sqref="B7:C7" xr:uid="{00000000-0002-0000-0000-000008000000}"/>
    <dataValidation allowBlank="1" showInputMessage="1" showErrorMessage="1" prompt="Enter percent Annual Inflation and Income Increases in this cell" sqref="B8:C8" xr:uid="{00000000-0002-0000-0000-000009000000}"/>
    <dataValidation allowBlank="1" showInputMessage="1" showErrorMessage="1" prompt="Enter percent Annual Inflation and Income Increases in this cell" sqref="D8" xr:uid="{00000000-0002-0000-0000-00000A000000}"/>
    <dataValidation allowBlank="1" showInputMessage="1" showErrorMessage="1" prompt="Enter Annual Income in this cell" sqref="D7" xr:uid="{00000000-0002-0000-0000-00000B000000}"/>
    <dataValidation allowBlank="1" showInputMessage="1" showErrorMessage="1" prompt="Enter Retirement Savings Balance in cell at right" sqref="B9:C9" xr:uid="{00000000-0002-0000-0000-00000C000000}"/>
    <dataValidation allowBlank="1" showInputMessage="1" showErrorMessage="1" prompt="Enter Retirement Savings Balance in this cell" sqref="D9" xr:uid="{00000000-0002-0000-0000-00000D000000}"/>
    <dataValidation allowBlank="1" showInputMessage="1" showErrorMessage="1" prompt="Enter Annual Savings Amount in cell at right" sqref="B10:C10" xr:uid="{00000000-0002-0000-0000-00000E000000}"/>
    <dataValidation allowBlank="1" showInputMessage="1" showErrorMessage="1" prompt="Enter Annual Savings Amount in this cell" sqref="D10" xr:uid="{00000000-0002-0000-0000-00000F000000}"/>
    <dataValidation allowBlank="1" showInputMessage="1" showErrorMessage="1" prompt="Enter percent Annual Savings Increases in cell at right" sqref="B11:C11" xr:uid="{00000000-0002-0000-0000-000010000000}"/>
    <dataValidation allowBlank="1" showInputMessage="1" showErrorMessage="1" prompt="Enter percent Annual Savings Increases in this cell" sqref="D11" xr:uid="{00000000-0002-0000-0000-000011000000}"/>
    <dataValidation allowBlank="1" showInputMessage="1" showErrorMessage="1" prompt="Enter percent Investment Return in cell at right" sqref="B12:C12 E11:F11" xr:uid="{00000000-0002-0000-0000-000012000000}"/>
    <dataValidation allowBlank="1" showInputMessage="1" showErrorMessage="1" prompt="Enter percent Investment Return in this cell" sqref="D12 G11" xr:uid="{00000000-0002-0000-0000-000013000000}"/>
    <dataValidation allowBlank="1" showInputMessage="1" showErrorMessage="1" prompt="Enter Annual Pension Benefit in cell at right" sqref="E6:F6" xr:uid="{00000000-0002-0000-0000-000014000000}"/>
    <dataValidation allowBlank="1" showInputMessage="1" showErrorMessage="1" prompt="Enter Annual Pension Benefit in this cell" sqref="G6" xr:uid="{00000000-0002-0000-0000-000015000000}"/>
    <dataValidation allowBlank="1" showInputMessage="1" showErrorMessage="1" prompt="Enter percent Annual Pension Benefit Increases in cell at right" sqref="E7:F7" xr:uid="{00000000-0002-0000-0000-000016000000}"/>
    <dataValidation allowBlank="1" showInputMessage="1" showErrorMessage="1" prompt="Enter percent Annual Pension Benefit Increases in this cell" sqref="G7" xr:uid="{00000000-0002-0000-0000-000017000000}"/>
    <dataValidation allowBlank="1" showInputMessage="1" showErrorMessage="1" prompt="Enter Desired Retirement Age in cell at right" sqref="E8:F8" xr:uid="{00000000-0002-0000-0000-000018000000}"/>
    <dataValidation allowBlank="1" showInputMessage="1" showErrorMessage="1" prompt="Enter Desired Retirement Age in this cell" sqref="G8" xr:uid="{00000000-0002-0000-0000-000019000000}"/>
    <dataValidation allowBlank="1" showInputMessage="1" showErrorMessage="1" prompt="Enter Number of Years of Retirement Income in cell at right" sqref="E9:F9" xr:uid="{00000000-0002-0000-0000-00001A000000}"/>
    <dataValidation allowBlank="1" showInputMessage="1" showErrorMessage="1" prompt="Enter Number of Years of Retirement Income in this cell" sqref="G9" xr:uid="{00000000-0002-0000-0000-00001B000000}"/>
    <dataValidation allowBlank="1" showInputMessage="1" showErrorMessage="1" prompt="Enter percent Income Replacement in cell at right" sqref="E10:F10" xr:uid="{00000000-0002-0000-0000-00001C000000}"/>
    <dataValidation allowBlank="1" showInputMessage="1" showErrorMessage="1" prompt="Enter percent Income Replacement in this cell" sqref="G10" xr:uid="{00000000-0002-0000-0000-00001D000000}"/>
    <dataValidation allowBlank="1" showInputMessage="1" showErrorMessage="1" prompt="Enter percent Investment Return Uncertainty in cell at right" sqref="H6:I6" xr:uid="{00000000-0002-0000-0000-00001E000000}"/>
    <dataValidation allowBlank="1" showInputMessage="1" showErrorMessage="1" prompt="Enter percent Investment Return Uncertainty in this cell" sqref="J6" xr:uid="{00000000-0002-0000-0000-00001F000000}"/>
    <dataValidation allowBlank="1" showInputMessage="1" showErrorMessage="1" prompt="Enter percent Annual Savings Amount Uncertainty in cell at right" sqref="H7:I7" xr:uid="{00000000-0002-0000-0000-000020000000}"/>
    <dataValidation allowBlank="1" showInputMessage="1" showErrorMessage="1" prompt="Enter percent Annual Savings Amount Uncertainty in this cell" sqref="J7" xr:uid="{00000000-0002-0000-0000-000021000000}"/>
    <dataValidation allowBlank="1" showInputMessage="1" showErrorMessage="1" prompt="Enter percent Annual Savings Increases Uncertainty in cell at right" sqref="H8:I8" xr:uid="{00000000-0002-0000-0000-000022000000}"/>
    <dataValidation allowBlank="1" showInputMessage="1" showErrorMessage="1" prompt="Enter percent Annual Savings Increases Uncertainty in this cell" sqref="J8" xr:uid="{00000000-0002-0000-0000-000023000000}"/>
    <dataValidation allowBlank="1" showInputMessage="1" showErrorMessage="1" prompt="Enter percent Annual Pension Benefit Amount Uncertainty in cell at right" sqref="H9:I9" xr:uid="{00000000-0002-0000-0000-000024000000}"/>
    <dataValidation allowBlank="1" showInputMessage="1" showErrorMessage="1" prompt="Enter percent Annual Pension Benefit Amount Uncertainty in this cell" sqref="J9" xr:uid="{00000000-0002-0000-0000-000025000000}"/>
    <dataValidation allowBlank="1" showInputMessage="1" showErrorMessage="1" prompt="Enter percent Annual Pension Benefit Increases Uncertainty in cell at right" sqref="H10:I10" xr:uid="{00000000-0002-0000-0000-000026000000}"/>
    <dataValidation allowBlank="1" showInputMessage="1" showErrorMessage="1" prompt="Enter Enter percent Annual Pension Benefit Increases Uncertainty in this cell" sqref="J10" xr:uid="{00000000-0002-0000-0000-000027000000}"/>
    <dataValidation allowBlank="1" showInputMessage="1" showErrorMessage="1" prompt="Retirement financial data is automatically updated in column B through I, below" sqref="B13" xr:uid="{00000000-0002-0000-0000-000028000000}"/>
    <dataValidation allowBlank="1" showInputMessage="1" showErrorMessage="1" prompt="Age is automatically calculated in this column under this heading" sqref="B14" xr:uid="{00000000-0002-0000-0000-000029000000}"/>
    <dataValidation allowBlank="1" showInputMessage="1" showErrorMessage="1" prompt="Salary is automatically calculated in this column under this heading" sqref="C14" xr:uid="{00000000-0002-0000-0000-00002A000000}"/>
    <dataValidation allowBlank="1" showInputMessage="1" showErrorMessage="1" prompt="Balance is automatically calculated in this column under this heading" sqref="D14" xr:uid="{00000000-0002-0000-0000-00002B000000}"/>
    <dataValidation allowBlank="1" showInputMessage="1" showErrorMessage="1" prompt="Interest is automatically calculated in this column under this heading" sqref="E14" xr:uid="{00000000-0002-0000-0000-00002C000000}"/>
    <dataValidation allowBlank="1" showInputMessage="1" showErrorMessage="1" prompt="Yearly Savings are automatically calculated in this column under this heading" sqref="F14" xr:uid="{00000000-0002-0000-0000-00002D000000}"/>
    <dataValidation allowBlank="1" showInputMessage="1" showErrorMessage="1" prompt="Desired Retirement Income is automatically calculated in this column under this heading" sqref="G14" xr:uid="{00000000-0002-0000-0000-00002E000000}"/>
    <dataValidation allowBlank="1" showInputMessage="1" showErrorMessage="1" prompt="Pension Income is automatically calculated in this column under this heading" sqref="H14" xr:uid="{00000000-0002-0000-0000-00002F000000}"/>
    <dataValidation allowBlank="1" showInputMessage="1" showErrorMessage="1" prompt="Year Ending Balance is automatically calculated in this column under this heading" sqref="I14" xr:uid="{00000000-0002-0000-0000-000030000000}"/>
    <dataValidation allowBlank="1" showInputMessage="1" showErrorMessage="1" prompt="Information is automatically updated in this cell. Retirement planner chart is in cells below" sqref="B2:J2" xr:uid="{00000000-0002-0000-0000-000031000000}"/>
  </dataValidations>
  <printOptions horizontalCentered="1"/>
  <pageMargins left="0.4" right="0.4" top="0.3" bottom="0.7" header="0.3" footer="0.3"/>
  <pageSetup scale="85" fitToHeight="0" orientation="landscape" r:id="rId1"/>
  <headerFooter differentFirst="1">
    <oddFooter>Page &amp;P of &amp;N</oddFooter>
  </headerFooter>
  <rowBreaks count="1" manualBreakCount="1">
    <brk id="1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/>
  </sheetPr>
  <dimension ref="B1:AJ114"/>
  <sheetViews>
    <sheetView showGridLines="0" workbookViewId="0"/>
  </sheetViews>
  <sheetFormatPr defaultRowHeight="13.8" x14ac:dyDescent="0.25"/>
  <cols>
    <col min="1" max="1" width="2.3984375" customWidth="1"/>
    <col min="6" max="6" width="10.69921875" customWidth="1"/>
    <col min="8" max="8" width="14.59765625" customWidth="1"/>
    <col min="9" max="9" width="19.19921875" customWidth="1"/>
    <col min="10" max="10" width="11.8984375" customWidth="1"/>
    <col min="11" max="11" width="14.19921875" customWidth="1"/>
    <col min="13" max="14" width="10.69921875" customWidth="1"/>
    <col min="19" max="19" width="11.5" customWidth="1"/>
  </cols>
  <sheetData>
    <row r="1" spans="2:36" s="4" customFormat="1" ht="26.4" x14ac:dyDescent="0.45">
      <c r="B1" s="7" t="s">
        <v>34</v>
      </c>
    </row>
    <row r="2" spans="2:36" x14ac:dyDescent="0.25">
      <c r="B2" s="8" t="s">
        <v>35</v>
      </c>
    </row>
    <row r="3" spans="2:36" x14ac:dyDescent="0.25">
      <c r="H3">
        <f t="array" ref="H3">INDEX(B15:B114,MATCH(MIN(IF(ISNUMBER(SavingsBalance_RetiredPeriod),IF((SavingsBalance_RetiredPeriod&gt;0),SavingsBalance_RetiredPeriod))),SavingsBalance_RetiredPeriod,0))</f>
        <v>84</v>
      </c>
      <c r="I3" t="s">
        <v>16</v>
      </c>
      <c r="K3" t="s">
        <v>22</v>
      </c>
      <c r="O3" s="2"/>
    </row>
    <row r="4" spans="2:36" x14ac:dyDescent="0.25">
      <c r="G4" t="str">
        <f>TEXT(INDEX(SavingsBalance_RetiredPeriod,PlanYears),"$#,###")</f>
        <v>$130,159</v>
      </c>
      <c r="H4">
        <f>YourCurrentAge+PlanYears-1</f>
        <v>84</v>
      </c>
      <c r="I4" t="s">
        <v>15</v>
      </c>
      <c r="K4" t="s">
        <v>17</v>
      </c>
    </row>
    <row r="6" spans="2:36" x14ac:dyDescent="0.25">
      <c r="H6">
        <f>INDEX($H$3:$H$4,(INDEX(SavingsBalance_RetiredPeriod,PlanYears)&gt;0)+1)</f>
        <v>84</v>
      </c>
      <c r="I6" t="s">
        <v>18</v>
      </c>
      <c r="K6" t="str">
        <f>REPT(SUBSTITUTE(SUBSTITUTE(K3,"[AGE]",$H$6),"[BALANCE]",$G$4),INDEX(SavingsBalance_RetiredPeriod,PlanYears)&lt;0)</f>
        <v/>
      </c>
      <c r="O6" s="2"/>
    </row>
    <row r="7" spans="2:36" x14ac:dyDescent="0.25">
      <c r="H7">
        <f>INDEX($H$3:$H$4,(INDEX(SavingsBalance_RetiredPeriod,PlanYears)&gt;0)+1)</f>
        <v>84</v>
      </c>
      <c r="I7" t="s">
        <v>19</v>
      </c>
      <c r="K7" t="str">
        <f>REPT(SUBSTITUTE(SUBSTITUTE(K4,"[AGE]",$H$6),"[BALANCE]",$G$4),INDEX(SavingsBalance_RetiredPeriod,PlanYears)&gt;=0)</f>
        <v>Congratulations! Your plan seems to work. At age 84, you will still have a savings balance of $130,159.</v>
      </c>
    </row>
    <row r="8" spans="2:36" x14ac:dyDescent="0.25">
      <c r="F8" t="s">
        <v>31</v>
      </c>
      <c r="G8" t="b">
        <f>INDEX(SavingsBalance_RetiredPeriod,PlanYears)&gt;=0</f>
        <v>1</v>
      </c>
      <c r="I8" s="5" t="s">
        <v>32</v>
      </c>
      <c r="K8" s="6" t="s">
        <v>33</v>
      </c>
      <c r="M8" s="3"/>
      <c r="O8" s="2"/>
    </row>
    <row r="9" spans="2:36" x14ac:dyDescent="0.25">
      <c r="H9">
        <v>1</v>
      </c>
      <c r="I9" t="str">
        <f>REPT("CONGRATULATIONS!",Success)</f>
        <v>CONGRATULATIONS!</v>
      </c>
      <c r="K9" t="str">
        <f>REPT("OOPS!",Success=FALSE)</f>
        <v/>
      </c>
    </row>
    <row r="10" spans="2:36" x14ac:dyDescent="0.25">
      <c r="H10">
        <v>2</v>
      </c>
      <c r="I10" t="str">
        <f>REPT("At age",Success)</f>
        <v>At age</v>
      </c>
      <c r="K10" t="str">
        <f>REPT("This plan will only provide income to age ",Success=FALSE)</f>
        <v/>
      </c>
    </row>
    <row r="11" spans="2:36" x14ac:dyDescent="0.25">
      <c r="H11">
        <v>3</v>
      </c>
      <c r="I11" t="str">
        <f>REPT(YourCurrentAge+PlanYears-1 &amp; ",",Success)</f>
        <v>84,</v>
      </c>
      <c r="K11" t="str">
        <f>REPT(H3 &amp; ".",Success=FALSE)</f>
        <v/>
      </c>
      <c r="O11" s="2"/>
    </row>
    <row r="12" spans="2:36" x14ac:dyDescent="0.25">
      <c r="H12">
        <v>4</v>
      </c>
      <c r="I12" t="str">
        <f>REPT("you will have a savings balance of",Success)</f>
        <v>you will have a savings balance of</v>
      </c>
      <c r="K12" t="str">
        <f>REPT("You'll need to makes some modifications.",Success=FALSE)</f>
        <v/>
      </c>
    </row>
    <row r="13" spans="2:36" x14ac:dyDescent="0.25">
      <c r="H13">
        <v>5</v>
      </c>
      <c r="I13" t="str">
        <f>REPT(TEXT(INDEX(SavingsBalance_RetiredPeriod,PlanYears),"$#,###."),Success)</f>
        <v>$130,159.</v>
      </c>
    </row>
    <row r="14" spans="2:36" x14ac:dyDescent="0.25">
      <c r="B14" t="s">
        <v>0</v>
      </c>
      <c r="C14" t="s">
        <v>2</v>
      </c>
      <c r="F14" t="s">
        <v>3</v>
      </c>
      <c r="G14" t="s">
        <v>4</v>
      </c>
      <c r="H14" t="s">
        <v>5</v>
      </c>
      <c r="I14" t="s">
        <v>6</v>
      </c>
      <c r="J14" t="s">
        <v>1</v>
      </c>
      <c r="K14" t="s">
        <v>7</v>
      </c>
      <c r="N14" t="s">
        <v>3</v>
      </c>
      <c r="O14" t="s">
        <v>4</v>
      </c>
      <c r="P14" t="s">
        <v>5</v>
      </c>
      <c r="Q14" t="s">
        <v>6</v>
      </c>
      <c r="R14" t="s">
        <v>1</v>
      </c>
      <c r="S14" t="s">
        <v>7</v>
      </c>
      <c r="V14" t="s">
        <v>3</v>
      </c>
      <c r="W14" t="s">
        <v>4</v>
      </c>
      <c r="X14" t="s">
        <v>5</v>
      </c>
      <c r="Y14" t="s">
        <v>6</v>
      </c>
      <c r="Z14" t="s">
        <v>1</v>
      </c>
      <c r="AA14" t="s">
        <v>7</v>
      </c>
      <c r="AD14" t="s">
        <v>8</v>
      </c>
      <c r="AE14" t="s">
        <v>9</v>
      </c>
      <c r="AH14" t="s">
        <v>14</v>
      </c>
    </row>
    <row r="15" spans="2:36" x14ac:dyDescent="0.25">
      <c r="B15">
        <f>Age</f>
        <v>35</v>
      </c>
      <c r="C15" s="1">
        <f>CurrentAnnualIncome</f>
        <v>50000</v>
      </c>
      <c r="D15" s="1"/>
      <c r="E15" s="1"/>
      <c r="F15" s="1">
        <f>CurrentRetirementSavingsBalance</f>
        <v>40000</v>
      </c>
      <c r="G15" s="1">
        <f>Interest</f>
        <v>2500</v>
      </c>
      <c r="H15" s="1">
        <f>CurrentAnnualSavingsAmount</f>
        <v>4800</v>
      </c>
      <c r="I15" s="1">
        <f>DesiredRetirementIncome</f>
        <v>0</v>
      </c>
      <c r="J15" s="1">
        <f>PensionIncome</f>
        <v>0</v>
      </c>
      <c r="K15" s="1">
        <f>EndBalance</f>
        <v>47300</v>
      </c>
      <c r="N15" s="1">
        <f>CurrentRetirementSavingsBalance</f>
        <v>40000</v>
      </c>
      <c r="O15" s="1">
        <f>Interest_Under</f>
        <v>2100</v>
      </c>
      <c r="P15" s="1">
        <f>CurrentAnnualSavingsAmount_Under</f>
        <v>4800</v>
      </c>
      <c r="Q15" s="1">
        <f>DesiredRetirementIncome</f>
        <v>0</v>
      </c>
      <c r="R15" s="1">
        <f>PensionIncome_Under</f>
        <v>0</v>
      </c>
      <c r="S15" s="1">
        <f>EndBalance</f>
        <v>46900</v>
      </c>
      <c r="V15" s="1">
        <f>CurrentRetirementSavingsBalance</f>
        <v>40000</v>
      </c>
      <c r="W15" s="1">
        <f>Interest_Over</f>
        <v>2900</v>
      </c>
      <c r="X15" s="1">
        <f>CurrentAnnualSavingsAmount_Over</f>
        <v>4800</v>
      </c>
      <c r="Y15" s="1">
        <f>DesiredRetirementIncome</f>
        <v>0</v>
      </c>
      <c r="Z15" s="1">
        <f>PensionIncome_Over</f>
        <v>0</v>
      </c>
      <c r="AA15" s="1">
        <f>EndBalance</f>
        <v>47700</v>
      </c>
      <c r="AD15" s="1">
        <f>IF(Calculations!B15&lt;DesiredRetirementAge,K15,NA())</f>
        <v>47300</v>
      </c>
      <c r="AE15" s="1" t="e">
        <f>IF(Calculations!B15&gt;=(DesiredRetirementAge-1),K15,NA())</f>
        <v>#N/A</v>
      </c>
      <c r="AF15" s="1"/>
      <c r="AH15" s="1">
        <f>AA15-S15</f>
        <v>800</v>
      </c>
      <c r="AJ15" s="1"/>
    </row>
    <row r="16" spans="2:36" x14ac:dyDescent="0.25">
      <c r="B16">
        <f>Age</f>
        <v>36</v>
      </c>
      <c r="C16" s="1">
        <f>Salary</f>
        <v>51000</v>
      </c>
      <c r="D16" s="1"/>
      <c r="E16" s="1"/>
      <c r="F16" s="1">
        <f>Balance</f>
        <v>47300</v>
      </c>
      <c r="G16" s="1">
        <f>Interest</f>
        <v>2956.25</v>
      </c>
      <c r="H16" s="1">
        <f>YearlySavings</f>
        <v>4800</v>
      </c>
      <c r="I16" s="1">
        <f>DesiredRetirementIncome</f>
        <v>0</v>
      </c>
      <c r="J16" s="1">
        <f>PensionIncome</f>
        <v>0</v>
      </c>
      <c r="K16" s="1">
        <f>EndBalance</f>
        <v>55056.25</v>
      </c>
      <c r="N16" s="1">
        <f>Balance_Under</f>
        <v>46900</v>
      </c>
      <c r="O16" s="1">
        <f>Interest_Under</f>
        <v>2462.25</v>
      </c>
      <c r="P16" s="1">
        <f>YearlySavings_Under</f>
        <v>4800</v>
      </c>
      <c r="Q16" s="1">
        <f>DesiredRetirementIncome</f>
        <v>0</v>
      </c>
      <c r="R16" s="1">
        <f>PensionIncome_Under</f>
        <v>0</v>
      </c>
      <c r="S16" s="1">
        <f>EndBalance</f>
        <v>54162.25</v>
      </c>
      <c r="V16" s="1">
        <f>Balance_Over</f>
        <v>47700</v>
      </c>
      <c r="W16" s="1">
        <f>Interest_Over</f>
        <v>3458.2499999999995</v>
      </c>
      <c r="X16" s="1">
        <f>YearlySavings_Over</f>
        <v>4800</v>
      </c>
      <c r="Y16" s="1">
        <f>DesiredRetirementIncome</f>
        <v>0</v>
      </c>
      <c r="Z16" s="1">
        <f>PensionIncome_Over</f>
        <v>0</v>
      </c>
      <c r="AA16" s="1">
        <f>EndBalance</f>
        <v>55958.25</v>
      </c>
      <c r="AD16" s="1">
        <f>IF(Calculations!B16&lt;DesiredRetirementAge,K16,NA())</f>
        <v>55056.25</v>
      </c>
      <c r="AE16" s="1" t="e">
        <f>IF(Calculations!B16&gt;=(DesiredRetirementAge-1),K16,NA())</f>
        <v>#N/A</v>
      </c>
      <c r="AF16" s="1"/>
      <c r="AH16" s="1">
        <f t="shared" ref="AH16:AH79" si="0">AA16-S16</f>
        <v>1796</v>
      </c>
      <c r="AJ16" s="1"/>
    </row>
    <row r="17" spans="2:36" x14ac:dyDescent="0.25">
      <c r="B17">
        <f>Age</f>
        <v>37</v>
      </c>
      <c r="C17" s="1">
        <f>Salary</f>
        <v>52020</v>
      </c>
      <c r="D17" s="1"/>
      <c r="E17" s="1"/>
      <c r="F17" s="1">
        <f>Balance</f>
        <v>55056.25</v>
      </c>
      <c r="G17" s="1">
        <f>Interest</f>
        <v>3441.015625</v>
      </c>
      <c r="H17" s="1">
        <f>YearlySavings</f>
        <v>4800</v>
      </c>
      <c r="I17" s="1">
        <f>DesiredRetirementIncome</f>
        <v>0</v>
      </c>
      <c r="J17" s="1">
        <f>PensionIncome</f>
        <v>0</v>
      </c>
      <c r="K17" s="1">
        <f>EndBalance</f>
        <v>63297.265625</v>
      </c>
      <c r="N17" s="1">
        <f>Balance_Under</f>
        <v>54162.25</v>
      </c>
      <c r="O17" s="1">
        <f>Interest_Under</f>
        <v>2843.5181250000001</v>
      </c>
      <c r="P17" s="1">
        <f>YearlySavings_Under</f>
        <v>4800</v>
      </c>
      <c r="Q17" s="1">
        <f>DesiredRetirementIncome</f>
        <v>0</v>
      </c>
      <c r="R17" s="1">
        <f>PensionIncome_Under</f>
        <v>0</v>
      </c>
      <c r="S17" s="1">
        <f>EndBalance</f>
        <v>61805.768125000002</v>
      </c>
      <c r="V17" s="1">
        <f>Balance_Over</f>
        <v>55958.25</v>
      </c>
      <c r="W17" s="1">
        <f>Interest_Over</f>
        <v>4056.9731249999995</v>
      </c>
      <c r="X17" s="1">
        <f>YearlySavings_Over</f>
        <v>4800</v>
      </c>
      <c r="Y17" s="1">
        <f>DesiredRetirementIncome</f>
        <v>0</v>
      </c>
      <c r="Z17" s="1">
        <f>PensionIncome_Over</f>
        <v>0</v>
      </c>
      <c r="AA17" s="1">
        <f>EndBalance</f>
        <v>64815.223124999997</v>
      </c>
      <c r="AD17" s="1">
        <f>IF(Calculations!B17&lt;DesiredRetirementAge,K17,NA())</f>
        <v>63297.265625</v>
      </c>
      <c r="AE17" s="1" t="e">
        <f>IF(Calculations!B17&gt;=(DesiredRetirementAge-1),K17,NA())</f>
        <v>#N/A</v>
      </c>
      <c r="AF17" s="1"/>
      <c r="AH17" s="1">
        <f t="shared" si="0"/>
        <v>3009.4549999999945</v>
      </c>
      <c r="AJ17" s="1"/>
    </row>
    <row r="18" spans="2:36" x14ac:dyDescent="0.25">
      <c r="B18">
        <f>Age</f>
        <v>38</v>
      </c>
      <c r="C18" s="1">
        <f>Salary</f>
        <v>53060.4</v>
      </c>
      <c r="D18" s="1"/>
      <c r="E18" s="1"/>
      <c r="F18" s="1">
        <f>Balance</f>
        <v>63297.265625</v>
      </c>
      <c r="G18" s="1">
        <f>Interest</f>
        <v>3956.0791015625</v>
      </c>
      <c r="H18" s="1">
        <f>YearlySavings</f>
        <v>4800</v>
      </c>
      <c r="I18" s="1">
        <f>DesiredRetirementIncome</f>
        <v>0</v>
      </c>
      <c r="J18" s="1">
        <f>PensionIncome</f>
        <v>0</v>
      </c>
      <c r="K18" s="1">
        <f>EndBalance</f>
        <v>72053.3447265625</v>
      </c>
      <c r="N18" s="1">
        <f>Balance_Under</f>
        <v>61805.768125000002</v>
      </c>
      <c r="O18" s="1">
        <f>Interest_Under</f>
        <v>3244.8028265624998</v>
      </c>
      <c r="P18" s="1">
        <f>YearlySavings_Under</f>
        <v>4800</v>
      </c>
      <c r="Q18" s="1">
        <f>DesiredRetirementIncome</f>
        <v>0</v>
      </c>
      <c r="R18" s="1">
        <f>PensionIncome_Under</f>
        <v>0</v>
      </c>
      <c r="S18" s="1">
        <f>EndBalance</f>
        <v>69850.570951562506</v>
      </c>
      <c r="V18" s="1">
        <f>Balance_Over</f>
        <v>64815.223124999997</v>
      </c>
      <c r="W18" s="1">
        <f>Interest_Over</f>
        <v>4699.1036765624995</v>
      </c>
      <c r="X18" s="1">
        <f>YearlySavings_Over</f>
        <v>4800</v>
      </c>
      <c r="Y18" s="1">
        <f>DesiredRetirementIncome</f>
        <v>0</v>
      </c>
      <c r="Z18" s="1">
        <f>PensionIncome_Over</f>
        <v>0</v>
      </c>
      <c r="AA18" s="1">
        <f>EndBalance</f>
        <v>74314.326801562493</v>
      </c>
      <c r="AD18" s="1">
        <f>IF(Calculations!B18&lt;DesiredRetirementAge,K18,NA())</f>
        <v>72053.3447265625</v>
      </c>
      <c r="AE18" s="1" t="e">
        <f>IF(Calculations!B18&gt;=(DesiredRetirementAge-1),K18,NA())</f>
        <v>#N/A</v>
      </c>
      <c r="AF18" s="1"/>
      <c r="AH18" s="1">
        <f t="shared" si="0"/>
        <v>4463.7558499999868</v>
      </c>
      <c r="AJ18" s="1"/>
    </row>
    <row r="19" spans="2:36" x14ac:dyDescent="0.25">
      <c r="B19">
        <f>Age</f>
        <v>39</v>
      </c>
      <c r="C19" s="1">
        <f>Salary</f>
        <v>54121.608</v>
      </c>
      <c r="D19" s="1"/>
      <c r="E19" s="1"/>
      <c r="F19" s="1">
        <f>Balance</f>
        <v>72053.3447265625</v>
      </c>
      <c r="G19" s="1">
        <f>Interest</f>
        <v>4503.3340454101563</v>
      </c>
      <c r="H19" s="1">
        <f>YearlySavings</f>
        <v>4800</v>
      </c>
      <c r="I19" s="1">
        <f>DesiredRetirementIncome</f>
        <v>0</v>
      </c>
      <c r="J19" s="1">
        <f>PensionIncome</f>
        <v>0</v>
      </c>
      <c r="K19" s="1">
        <f>EndBalance</f>
        <v>81356.678771972656</v>
      </c>
      <c r="N19" s="1">
        <f>Balance_Under</f>
        <v>69850.570951562506</v>
      </c>
      <c r="O19" s="1">
        <f>Interest_Under</f>
        <v>3667.1549749570313</v>
      </c>
      <c r="P19" s="1">
        <f>YearlySavings_Under</f>
        <v>4800</v>
      </c>
      <c r="Q19" s="1">
        <f>DesiredRetirementIncome</f>
        <v>0</v>
      </c>
      <c r="R19" s="1">
        <f>PensionIncome_Under</f>
        <v>0</v>
      </c>
      <c r="S19" s="1">
        <f>EndBalance</f>
        <v>78317.725926519532</v>
      </c>
      <c r="V19" s="1">
        <f>Balance_Over</f>
        <v>74314.326801562493</v>
      </c>
      <c r="W19" s="1">
        <f>Interest_Over</f>
        <v>5387.7886931132807</v>
      </c>
      <c r="X19" s="1">
        <f>YearlySavings_Over</f>
        <v>4800</v>
      </c>
      <c r="Y19" s="1">
        <f>DesiredRetirementIncome</f>
        <v>0</v>
      </c>
      <c r="Z19" s="1">
        <f>PensionIncome_Over</f>
        <v>0</v>
      </c>
      <c r="AA19" s="1">
        <f>EndBalance</f>
        <v>84502.115494675774</v>
      </c>
      <c r="AD19" s="1">
        <f>IF(Calculations!B19&lt;DesiredRetirementAge,K19,NA())</f>
        <v>81356.678771972656</v>
      </c>
      <c r="AE19" s="1" t="e">
        <f>IF(Calculations!B19&gt;=(DesiredRetirementAge-1),K19,NA())</f>
        <v>#N/A</v>
      </c>
      <c r="AF19" s="1"/>
      <c r="AH19" s="1">
        <f t="shared" si="0"/>
        <v>6184.3895681562426</v>
      </c>
      <c r="AJ19" s="1"/>
    </row>
    <row r="20" spans="2:36" x14ac:dyDescent="0.25">
      <c r="B20">
        <f>Age</f>
        <v>40</v>
      </c>
      <c r="C20" s="1">
        <f>Salary</f>
        <v>55204.040159999997</v>
      </c>
      <c r="D20" s="1"/>
      <c r="E20" s="1"/>
      <c r="F20" s="1">
        <f>Balance</f>
        <v>81356.678771972656</v>
      </c>
      <c r="G20" s="1">
        <f>Interest</f>
        <v>5084.792423248291</v>
      </c>
      <c r="H20" s="1">
        <f>YearlySavings</f>
        <v>4800</v>
      </c>
      <c r="I20" s="1">
        <f>DesiredRetirementIncome</f>
        <v>0</v>
      </c>
      <c r="J20" s="1">
        <f>PensionIncome</f>
        <v>0</v>
      </c>
      <c r="K20" s="1">
        <f>EndBalance</f>
        <v>91241.471195220947</v>
      </c>
      <c r="N20" s="1">
        <f>Balance_Under</f>
        <v>78317.725926519532</v>
      </c>
      <c r="O20" s="1">
        <f>Interest_Under</f>
        <v>4111.6806111422757</v>
      </c>
      <c r="P20" s="1">
        <f>YearlySavings_Under</f>
        <v>4800</v>
      </c>
      <c r="Q20" s="1">
        <f>DesiredRetirementIncome</f>
        <v>0</v>
      </c>
      <c r="R20" s="1">
        <f>PensionIncome_Under</f>
        <v>0</v>
      </c>
      <c r="S20" s="1">
        <f>EndBalance</f>
        <v>87229.406537661809</v>
      </c>
      <c r="V20" s="1">
        <f>Balance_Over</f>
        <v>84502.115494675774</v>
      </c>
      <c r="W20" s="1">
        <f>Interest_Over</f>
        <v>6126.4033733639935</v>
      </c>
      <c r="X20" s="1">
        <f>YearlySavings_Over</f>
        <v>4800</v>
      </c>
      <c r="Y20" s="1">
        <f>DesiredRetirementIncome</f>
        <v>0</v>
      </c>
      <c r="Z20" s="1">
        <f>PensionIncome_Over</f>
        <v>0</v>
      </c>
      <c r="AA20" s="1">
        <f>EndBalance</f>
        <v>95428.51886803977</v>
      </c>
      <c r="AD20" s="1">
        <f>IF(Calculations!B20&lt;DesiredRetirementAge,K20,NA())</f>
        <v>91241.471195220947</v>
      </c>
      <c r="AE20" s="1" t="e">
        <f>IF(Calculations!B20&gt;=(DesiredRetirementAge-1),K20,NA())</f>
        <v>#N/A</v>
      </c>
      <c r="AF20" s="1"/>
      <c r="AH20" s="1">
        <f t="shared" si="0"/>
        <v>8199.1123303779605</v>
      </c>
      <c r="AJ20" s="1"/>
    </row>
    <row r="21" spans="2:36" x14ac:dyDescent="0.25">
      <c r="B21">
        <f>Age</f>
        <v>41</v>
      </c>
      <c r="C21" s="1">
        <f>Salary</f>
        <v>56308.120963199995</v>
      </c>
      <c r="D21" s="1"/>
      <c r="E21" s="1"/>
      <c r="F21" s="1">
        <f>Balance</f>
        <v>91241.471195220947</v>
      </c>
      <c r="G21" s="1">
        <f>Interest</f>
        <v>5702.5919497013092</v>
      </c>
      <c r="H21" s="1">
        <f>YearlySavings</f>
        <v>4800</v>
      </c>
      <c r="I21" s="1">
        <f>DesiredRetirementIncome</f>
        <v>0</v>
      </c>
      <c r="J21" s="1">
        <f>PensionIncome</f>
        <v>0</v>
      </c>
      <c r="K21" s="1">
        <f>EndBalance</f>
        <v>101744.06314492226</v>
      </c>
      <c r="N21" s="1">
        <f>Balance_Under</f>
        <v>87229.406537661809</v>
      </c>
      <c r="O21" s="1">
        <f>Interest_Under</f>
        <v>4579.5438432272449</v>
      </c>
      <c r="P21" s="1">
        <f>YearlySavings_Under</f>
        <v>4800</v>
      </c>
      <c r="Q21" s="1">
        <f>DesiredRetirementIncome</f>
        <v>0</v>
      </c>
      <c r="R21" s="1">
        <f>PensionIncome_Under</f>
        <v>0</v>
      </c>
      <c r="S21" s="1">
        <f>EndBalance</f>
        <v>96608.950380889059</v>
      </c>
      <c r="V21" s="1">
        <f>Balance_Over</f>
        <v>95428.51886803977</v>
      </c>
      <c r="W21" s="1">
        <f>Interest_Over</f>
        <v>6918.567617932883</v>
      </c>
      <c r="X21" s="1">
        <f>YearlySavings_Over</f>
        <v>4800</v>
      </c>
      <c r="Y21" s="1">
        <f>DesiredRetirementIncome</f>
        <v>0</v>
      </c>
      <c r="Z21" s="1">
        <f>PensionIncome_Over</f>
        <v>0</v>
      </c>
      <c r="AA21" s="1">
        <f>EndBalance</f>
        <v>107147.08648597266</v>
      </c>
      <c r="AD21" s="1">
        <f>IF(Calculations!B21&lt;DesiredRetirementAge,K21,NA())</f>
        <v>101744.06314492226</v>
      </c>
      <c r="AE21" s="1" t="e">
        <f>IF(Calculations!B21&gt;=(DesiredRetirementAge-1),K21,NA())</f>
        <v>#N/A</v>
      </c>
      <c r="AF21" s="1"/>
      <c r="AH21" s="1">
        <f t="shared" si="0"/>
        <v>10538.136105083599</v>
      </c>
      <c r="AJ21" s="1"/>
    </row>
    <row r="22" spans="2:36" x14ac:dyDescent="0.25">
      <c r="B22">
        <f>Age</f>
        <v>42</v>
      </c>
      <c r="C22" s="1">
        <f>Salary</f>
        <v>57434.283382463997</v>
      </c>
      <c r="D22" s="1"/>
      <c r="E22" s="1"/>
      <c r="F22" s="1">
        <f>Balance</f>
        <v>101744.06314492226</v>
      </c>
      <c r="G22" s="1">
        <f>Interest</f>
        <v>6359.003946557641</v>
      </c>
      <c r="H22" s="1">
        <f>YearlySavings</f>
        <v>4800</v>
      </c>
      <c r="I22" s="1">
        <f>DesiredRetirementIncome</f>
        <v>0</v>
      </c>
      <c r="J22" s="1">
        <f>PensionIncome</f>
        <v>0</v>
      </c>
      <c r="K22" s="1">
        <f>EndBalance</f>
        <v>112903.0670914799</v>
      </c>
      <c r="N22" s="1">
        <f>Balance_Under</f>
        <v>96608.950380889059</v>
      </c>
      <c r="O22" s="1">
        <f>Interest_Under</f>
        <v>5071.9698949966751</v>
      </c>
      <c r="P22" s="1">
        <f>YearlySavings_Under</f>
        <v>4800</v>
      </c>
      <c r="Q22" s="1">
        <f>DesiredRetirementIncome</f>
        <v>0</v>
      </c>
      <c r="R22" s="1">
        <f>PensionIncome_Under</f>
        <v>0</v>
      </c>
      <c r="S22" s="1">
        <f>EndBalance</f>
        <v>106480.92027588573</v>
      </c>
      <c r="V22" s="1">
        <f>Balance_Over</f>
        <v>107147.08648597266</v>
      </c>
      <c r="W22" s="1">
        <f>Interest_Over</f>
        <v>7768.1637702330172</v>
      </c>
      <c r="X22" s="1">
        <f>YearlySavings_Over</f>
        <v>4800</v>
      </c>
      <c r="Y22" s="1">
        <f>DesiredRetirementIncome</f>
        <v>0</v>
      </c>
      <c r="Z22" s="1">
        <f>PensionIncome_Over</f>
        <v>0</v>
      </c>
      <c r="AA22" s="1">
        <f>EndBalance</f>
        <v>119715.25025620568</v>
      </c>
      <c r="AD22" s="1">
        <f>IF(Calculations!B22&lt;DesiredRetirementAge,K22,NA())</f>
        <v>112903.0670914799</v>
      </c>
      <c r="AE22" s="1" t="e">
        <f>IF(Calculations!B22&gt;=(DesiredRetirementAge-1),K22,NA())</f>
        <v>#N/A</v>
      </c>
      <c r="AF22" s="1"/>
      <c r="AH22" s="1">
        <f t="shared" si="0"/>
        <v>13234.329980319948</v>
      </c>
      <c r="AJ22" s="1"/>
    </row>
    <row r="23" spans="2:36" x14ac:dyDescent="0.25">
      <c r="B23">
        <f>Age</f>
        <v>43</v>
      </c>
      <c r="C23" s="1">
        <f>Salary</f>
        <v>58582.969050113279</v>
      </c>
      <c r="D23" s="1"/>
      <c r="E23" s="1"/>
      <c r="F23" s="1">
        <f>Balance</f>
        <v>112903.0670914799</v>
      </c>
      <c r="G23" s="1">
        <f>Interest</f>
        <v>7056.4416932174936</v>
      </c>
      <c r="H23" s="1">
        <f>YearlySavings</f>
        <v>4800</v>
      </c>
      <c r="I23" s="1">
        <f>DesiredRetirementIncome</f>
        <v>0</v>
      </c>
      <c r="J23" s="1">
        <f>PensionIncome</f>
        <v>0</v>
      </c>
      <c r="K23" s="1">
        <f>EndBalance</f>
        <v>124759.50878469739</v>
      </c>
      <c r="N23" s="1">
        <f>Balance_Under</f>
        <v>106480.92027588573</v>
      </c>
      <c r="O23" s="1">
        <f>Interest_Under</f>
        <v>5590.2483144840007</v>
      </c>
      <c r="P23" s="1">
        <f>YearlySavings_Under</f>
        <v>4800</v>
      </c>
      <c r="Q23" s="1">
        <f>DesiredRetirementIncome</f>
        <v>0</v>
      </c>
      <c r="R23" s="1">
        <f>PensionIncome_Under</f>
        <v>0</v>
      </c>
      <c r="S23" s="1">
        <f>EndBalance</f>
        <v>116871.16859036972</v>
      </c>
      <c r="V23" s="1">
        <f>Balance_Over</f>
        <v>119715.25025620568</v>
      </c>
      <c r="W23" s="1">
        <f>Interest_Over</f>
        <v>8679.3556435749106</v>
      </c>
      <c r="X23" s="1">
        <f>YearlySavings_Over</f>
        <v>4800</v>
      </c>
      <c r="Y23" s="1">
        <f>DesiredRetirementIncome</f>
        <v>0</v>
      </c>
      <c r="Z23" s="1">
        <f>PensionIncome_Over</f>
        <v>0</v>
      </c>
      <c r="AA23" s="1">
        <f>EndBalance</f>
        <v>133194.60589978058</v>
      </c>
      <c r="AD23" s="1">
        <f>IF(Calculations!B23&lt;DesiredRetirementAge,K23,NA())</f>
        <v>124759.50878469739</v>
      </c>
      <c r="AE23" s="1" t="e">
        <f>IF(Calculations!B23&gt;=(DesiredRetirementAge-1),K23,NA())</f>
        <v>#N/A</v>
      </c>
      <c r="AF23" s="1"/>
      <c r="AH23" s="1">
        <f t="shared" si="0"/>
        <v>16323.43730941086</v>
      </c>
      <c r="AJ23" s="1"/>
    </row>
    <row r="24" spans="2:36" x14ac:dyDescent="0.25">
      <c r="B24">
        <f>Age</f>
        <v>44</v>
      </c>
      <c r="C24" s="1">
        <f>Salary</f>
        <v>59754.628431115547</v>
      </c>
      <c r="D24" s="1"/>
      <c r="E24" s="1"/>
      <c r="F24" s="1">
        <f>Balance</f>
        <v>124759.50878469739</v>
      </c>
      <c r="G24" s="1">
        <f>Interest</f>
        <v>7797.4692990435869</v>
      </c>
      <c r="H24" s="1">
        <f>YearlySavings</f>
        <v>4800</v>
      </c>
      <c r="I24" s="1">
        <f>DesiredRetirementIncome</f>
        <v>0</v>
      </c>
      <c r="J24" s="1">
        <f>PensionIncome</f>
        <v>0</v>
      </c>
      <c r="K24" s="1">
        <f>EndBalance</f>
        <v>137356.97808374098</v>
      </c>
      <c r="N24" s="1">
        <f>Balance_Under</f>
        <v>116871.16859036972</v>
      </c>
      <c r="O24" s="1">
        <f>Interest_Under</f>
        <v>6135.7363509944098</v>
      </c>
      <c r="P24" s="1">
        <f>YearlySavings_Under</f>
        <v>4800</v>
      </c>
      <c r="Q24" s="1">
        <f>DesiredRetirementIncome</f>
        <v>0</v>
      </c>
      <c r="R24" s="1">
        <f>PensionIncome_Under</f>
        <v>0</v>
      </c>
      <c r="S24" s="1">
        <f>EndBalance</f>
        <v>127806.90494136413</v>
      </c>
      <c r="V24" s="1">
        <f>Balance_Over</f>
        <v>133194.60589978058</v>
      </c>
      <c r="W24" s="1">
        <f>Interest_Over</f>
        <v>9656.6089277340907</v>
      </c>
      <c r="X24" s="1">
        <f>YearlySavings_Over</f>
        <v>4800</v>
      </c>
      <c r="Y24" s="1">
        <f>DesiredRetirementIncome</f>
        <v>0</v>
      </c>
      <c r="Z24" s="1">
        <f>PensionIncome_Over</f>
        <v>0</v>
      </c>
      <c r="AA24" s="1">
        <f>EndBalance</f>
        <v>147651.21482751466</v>
      </c>
      <c r="AD24" s="1">
        <f>IF(Calculations!B24&lt;DesiredRetirementAge,K24,NA())</f>
        <v>137356.97808374098</v>
      </c>
      <c r="AE24" s="1" t="e">
        <f>IF(Calculations!B24&gt;=(DesiredRetirementAge-1),K24,NA())</f>
        <v>#N/A</v>
      </c>
      <c r="AF24" s="1"/>
      <c r="AH24" s="1">
        <f t="shared" si="0"/>
        <v>19844.309886150528</v>
      </c>
      <c r="AJ24" s="1"/>
    </row>
    <row r="25" spans="2:36" x14ac:dyDescent="0.25">
      <c r="B25">
        <f>Age</f>
        <v>45</v>
      </c>
      <c r="C25" s="1">
        <f>Salary</f>
        <v>60949.72099973786</v>
      </c>
      <c r="D25" s="1"/>
      <c r="E25" s="1"/>
      <c r="F25" s="1">
        <f>Balance</f>
        <v>137356.97808374098</v>
      </c>
      <c r="G25" s="1">
        <f>Interest</f>
        <v>8584.8111302338111</v>
      </c>
      <c r="H25" s="1">
        <f>YearlySavings</f>
        <v>4800</v>
      </c>
      <c r="I25" s="1">
        <f>DesiredRetirementIncome</f>
        <v>0</v>
      </c>
      <c r="J25" s="1">
        <f>PensionIncome</f>
        <v>0</v>
      </c>
      <c r="K25" s="1">
        <f>EndBalance</f>
        <v>150741.78921397479</v>
      </c>
      <c r="N25" s="1">
        <f>Balance_Under</f>
        <v>127806.90494136413</v>
      </c>
      <c r="O25" s="1">
        <f>Interest_Under</f>
        <v>6709.8625094216168</v>
      </c>
      <c r="P25" s="1">
        <f>YearlySavings_Under</f>
        <v>4800</v>
      </c>
      <c r="Q25" s="1">
        <f>DesiredRetirementIncome</f>
        <v>0</v>
      </c>
      <c r="R25" s="1">
        <f>PensionIncome_Under</f>
        <v>0</v>
      </c>
      <c r="S25" s="1">
        <f>EndBalance</f>
        <v>139316.76745078576</v>
      </c>
      <c r="V25" s="1">
        <f>Balance_Over</f>
        <v>147651.21482751466</v>
      </c>
      <c r="W25" s="1">
        <f>Interest_Over</f>
        <v>10704.713074994812</v>
      </c>
      <c r="X25" s="1">
        <f>YearlySavings_Over</f>
        <v>4800</v>
      </c>
      <c r="Y25" s="1">
        <f>DesiredRetirementIncome</f>
        <v>0</v>
      </c>
      <c r="Z25" s="1">
        <f>PensionIncome_Over</f>
        <v>0</v>
      </c>
      <c r="AA25" s="1">
        <f>EndBalance</f>
        <v>163155.92790250946</v>
      </c>
      <c r="AD25" s="1">
        <f>IF(Calculations!B25&lt;DesiredRetirementAge,K25,NA())</f>
        <v>150741.78921397479</v>
      </c>
      <c r="AE25" s="1" t="e">
        <f>IF(Calculations!B25&gt;=(DesiredRetirementAge-1),K25,NA())</f>
        <v>#N/A</v>
      </c>
      <c r="AF25" s="1"/>
      <c r="AH25" s="1">
        <f t="shared" si="0"/>
        <v>23839.160451723699</v>
      </c>
      <c r="AJ25" s="1"/>
    </row>
    <row r="26" spans="2:36" x14ac:dyDescent="0.25">
      <c r="B26">
        <f>Age</f>
        <v>46</v>
      </c>
      <c r="C26" s="1">
        <f>Salary</f>
        <v>62168.715419732616</v>
      </c>
      <c r="D26" s="1"/>
      <c r="E26" s="1"/>
      <c r="F26" s="1">
        <f>Balance</f>
        <v>150741.78921397479</v>
      </c>
      <c r="G26" s="1">
        <f>Interest</f>
        <v>9421.3618258734241</v>
      </c>
      <c r="H26" s="1">
        <f>YearlySavings</f>
        <v>4800</v>
      </c>
      <c r="I26" s="1">
        <f>DesiredRetirementIncome</f>
        <v>0</v>
      </c>
      <c r="J26" s="1">
        <f>PensionIncome</f>
        <v>0</v>
      </c>
      <c r="K26" s="1">
        <f>EndBalance</f>
        <v>164963.15103984822</v>
      </c>
      <c r="N26" s="1">
        <f>Balance_Under</f>
        <v>139316.76745078576</v>
      </c>
      <c r="O26" s="1">
        <f>Interest_Under</f>
        <v>7314.1302911662524</v>
      </c>
      <c r="P26" s="1">
        <f>YearlySavings_Under</f>
        <v>4800</v>
      </c>
      <c r="Q26" s="1">
        <f>DesiredRetirementIncome</f>
        <v>0</v>
      </c>
      <c r="R26" s="1">
        <f>PensionIncome_Under</f>
        <v>0</v>
      </c>
      <c r="S26" s="1">
        <f>EndBalance</f>
        <v>151430.89774195201</v>
      </c>
      <c r="V26" s="1">
        <f>Balance_Over</f>
        <v>163155.92790250946</v>
      </c>
      <c r="W26" s="1">
        <f>Interest_Over</f>
        <v>11828.804772931935</v>
      </c>
      <c r="X26" s="1">
        <f>YearlySavings_Over</f>
        <v>4800</v>
      </c>
      <c r="Y26" s="1">
        <f>DesiredRetirementIncome</f>
        <v>0</v>
      </c>
      <c r="Z26" s="1">
        <f>PensionIncome_Over</f>
        <v>0</v>
      </c>
      <c r="AA26" s="1">
        <f>EndBalance</f>
        <v>179784.7326754414</v>
      </c>
      <c r="AD26" s="1">
        <f>IF(Calculations!B26&lt;DesiredRetirementAge,K26,NA())</f>
        <v>164963.15103984822</v>
      </c>
      <c r="AE26" s="1" t="e">
        <f>IF(Calculations!B26&gt;=(DesiredRetirementAge-1),K26,NA())</f>
        <v>#N/A</v>
      </c>
      <c r="AF26" s="1"/>
      <c r="AH26" s="1">
        <f t="shared" si="0"/>
        <v>28353.834933489386</v>
      </c>
      <c r="AJ26" s="1"/>
    </row>
    <row r="27" spans="2:36" x14ac:dyDescent="0.25">
      <c r="B27">
        <f>Age</f>
        <v>47</v>
      </c>
      <c r="C27" s="1">
        <f>Salary</f>
        <v>63412.08972812727</v>
      </c>
      <c r="D27" s="1"/>
      <c r="E27" s="1"/>
      <c r="F27" s="1">
        <f>Balance</f>
        <v>164963.15103984822</v>
      </c>
      <c r="G27" s="1">
        <f>Interest</f>
        <v>10310.196939990514</v>
      </c>
      <c r="H27" s="1">
        <f>YearlySavings</f>
        <v>4800</v>
      </c>
      <c r="I27" s="1">
        <f>DesiredRetirementIncome</f>
        <v>0</v>
      </c>
      <c r="J27" s="1">
        <f>PensionIncome</f>
        <v>0</v>
      </c>
      <c r="K27" s="1">
        <f>EndBalance</f>
        <v>180073.34797983873</v>
      </c>
      <c r="N27" s="1">
        <f>Balance_Under</f>
        <v>151430.89774195201</v>
      </c>
      <c r="O27" s="1">
        <f>Interest_Under</f>
        <v>7950.1221314524801</v>
      </c>
      <c r="P27" s="1">
        <f>YearlySavings_Under</f>
        <v>4800</v>
      </c>
      <c r="Q27" s="1">
        <f>DesiredRetirementIncome</f>
        <v>0</v>
      </c>
      <c r="R27" s="1">
        <f>PensionIncome_Under</f>
        <v>0</v>
      </c>
      <c r="S27" s="1">
        <f>EndBalance</f>
        <v>164181.0198734045</v>
      </c>
      <c r="V27" s="1">
        <f>Balance_Over</f>
        <v>179784.7326754414</v>
      </c>
      <c r="W27" s="1">
        <f>Interest_Over</f>
        <v>13034.393118969499</v>
      </c>
      <c r="X27" s="1">
        <f>YearlySavings_Over</f>
        <v>4800</v>
      </c>
      <c r="Y27" s="1">
        <f>DesiredRetirementIncome</f>
        <v>0</v>
      </c>
      <c r="Z27" s="1">
        <f>PensionIncome_Over</f>
        <v>0</v>
      </c>
      <c r="AA27" s="1">
        <f>EndBalance</f>
        <v>197619.12579441088</v>
      </c>
      <c r="AD27" s="1">
        <f>IF(Calculations!B27&lt;DesiredRetirementAge,K27,NA())</f>
        <v>180073.34797983873</v>
      </c>
      <c r="AE27" s="1" t="e">
        <f>IF(Calculations!B27&gt;=(DesiredRetirementAge-1),K27,NA())</f>
        <v>#N/A</v>
      </c>
      <c r="AF27" s="1"/>
      <c r="AH27" s="1">
        <f t="shared" si="0"/>
        <v>33438.105921006383</v>
      </c>
      <c r="AJ27" s="1"/>
    </row>
    <row r="28" spans="2:36" x14ac:dyDescent="0.25">
      <c r="B28">
        <f>Age</f>
        <v>48</v>
      </c>
      <c r="C28" s="1">
        <f>Salary</f>
        <v>64680.331522689812</v>
      </c>
      <c r="D28" s="1"/>
      <c r="E28" s="1"/>
      <c r="F28" s="1">
        <f>Balance</f>
        <v>180073.34797983873</v>
      </c>
      <c r="G28" s="1">
        <f>Interest</f>
        <v>11254.58424873992</v>
      </c>
      <c r="H28" s="1">
        <f>YearlySavings</f>
        <v>4800</v>
      </c>
      <c r="I28" s="1">
        <f>DesiredRetirementIncome</f>
        <v>0</v>
      </c>
      <c r="J28" s="1">
        <f>PensionIncome</f>
        <v>0</v>
      </c>
      <c r="K28" s="1">
        <f>EndBalance</f>
        <v>196127.93222857866</v>
      </c>
      <c r="N28" s="1">
        <f>Balance_Under</f>
        <v>164181.0198734045</v>
      </c>
      <c r="O28" s="1">
        <f>Interest_Under</f>
        <v>8619.5035433537359</v>
      </c>
      <c r="P28" s="1">
        <f>YearlySavings_Under</f>
        <v>4800</v>
      </c>
      <c r="Q28" s="1">
        <f>DesiredRetirementIncome</f>
        <v>0</v>
      </c>
      <c r="R28" s="1">
        <f>PensionIncome_Under</f>
        <v>0</v>
      </c>
      <c r="S28" s="1">
        <f>EndBalance</f>
        <v>177600.52341675822</v>
      </c>
      <c r="V28" s="1">
        <f>Balance_Over</f>
        <v>197619.12579441088</v>
      </c>
      <c r="W28" s="1">
        <f>Interest_Over</f>
        <v>14327.386620094789</v>
      </c>
      <c r="X28" s="1">
        <f>YearlySavings_Over</f>
        <v>4800</v>
      </c>
      <c r="Y28" s="1">
        <f>DesiredRetirementIncome</f>
        <v>0</v>
      </c>
      <c r="Z28" s="1">
        <f>PensionIncome_Over</f>
        <v>0</v>
      </c>
      <c r="AA28" s="1">
        <f>EndBalance</f>
        <v>216746.51241450568</v>
      </c>
      <c r="AD28" s="1">
        <f>IF(Calculations!B28&lt;DesiredRetirementAge,K28,NA())</f>
        <v>196127.93222857866</v>
      </c>
      <c r="AE28" s="1" t="e">
        <f>IF(Calculations!B28&gt;=(DesiredRetirementAge-1),K28,NA())</f>
        <v>#N/A</v>
      </c>
      <c r="AF28" s="1"/>
      <c r="AH28" s="1">
        <f t="shared" si="0"/>
        <v>39145.988997747452</v>
      </c>
      <c r="AJ28" s="1"/>
    </row>
    <row r="29" spans="2:36" x14ac:dyDescent="0.25">
      <c r="B29">
        <f>Age</f>
        <v>49</v>
      </c>
      <c r="C29" s="1">
        <f>Salary</f>
        <v>65973.938153143608</v>
      </c>
      <c r="D29" s="1"/>
      <c r="E29" s="1"/>
      <c r="F29" s="1">
        <f>Balance</f>
        <v>196127.93222857866</v>
      </c>
      <c r="G29" s="1">
        <f>Interest</f>
        <v>12257.995764286166</v>
      </c>
      <c r="H29" s="1">
        <f>YearlySavings</f>
        <v>4800</v>
      </c>
      <c r="I29" s="1">
        <f>DesiredRetirementIncome</f>
        <v>0</v>
      </c>
      <c r="J29" s="1">
        <f>PensionIncome</f>
        <v>0</v>
      </c>
      <c r="K29" s="1">
        <f>EndBalance</f>
        <v>213185.92799286483</v>
      </c>
      <c r="N29" s="1">
        <f>Balance_Under</f>
        <v>177600.52341675822</v>
      </c>
      <c r="O29" s="1">
        <f>Interest_Under</f>
        <v>9324.0274793798071</v>
      </c>
      <c r="P29" s="1">
        <f>YearlySavings_Under</f>
        <v>4800</v>
      </c>
      <c r="Q29" s="1">
        <f>DesiredRetirementIncome</f>
        <v>0</v>
      </c>
      <c r="R29" s="1">
        <f>PensionIncome_Under</f>
        <v>0</v>
      </c>
      <c r="S29" s="1">
        <f>EndBalance</f>
        <v>191724.55089613804</v>
      </c>
      <c r="V29" s="1">
        <f>Balance_Over</f>
        <v>216746.51241450568</v>
      </c>
      <c r="W29" s="1">
        <f>Interest_Over</f>
        <v>15714.12215005166</v>
      </c>
      <c r="X29" s="1">
        <f>YearlySavings_Over</f>
        <v>4800</v>
      </c>
      <c r="Y29" s="1">
        <f>DesiredRetirementIncome</f>
        <v>0</v>
      </c>
      <c r="Z29" s="1">
        <f>PensionIncome_Over</f>
        <v>0</v>
      </c>
      <c r="AA29" s="1">
        <f>EndBalance</f>
        <v>237260.63456455735</v>
      </c>
      <c r="AD29" s="1">
        <f>IF(Calculations!B29&lt;DesiredRetirementAge,K29,NA())</f>
        <v>213185.92799286483</v>
      </c>
      <c r="AE29" s="1" t="e">
        <f>IF(Calculations!B29&gt;=(DesiredRetirementAge-1),K29,NA())</f>
        <v>#N/A</v>
      </c>
      <c r="AF29" s="1"/>
      <c r="AH29" s="1">
        <f t="shared" si="0"/>
        <v>45536.083668419305</v>
      </c>
      <c r="AJ29" s="1"/>
    </row>
    <row r="30" spans="2:36" x14ac:dyDescent="0.25">
      <c r="B30">
        <f>Age</f>
        <v>50</v>
      </c>
      <c r="C30" s="1">
        <f>Salary</f>
        <v>67293.416916206479</v>
      </c>
      <c r="D30" s="1"/>
      <c r="E30" s="1"/>
      <c r="F30" s="1">
        <f>Balance</f>
        <v>213185.92799286483</v>
      </c>
      <c r="G30" s="1">
        <f>Interest</f>
        <v>13324.120499554052</v>
      </c>
      <c r="H30" s="1">
        <f>YearlySavings</f>
        <v>4800</v>
      </c>
      <c r="I30" s="1">
        <f>DesiredRetirementIncome</f>
        <v>0</v>
      </c>
      <c r="J30" s="1">
        <f>PensionIncome</f>
        <v>0</v>
      </c>
      <c r="K30" s="1">
        <f>EndBalance</f>
        <v>231310.04849241889</v>
      </c>
      <c r="N30" s="1">
        <f>Balance_Under</f>
        <v>191724.55089613804</v>
      </c>
      <c r="O30" s="1">
        <f>Interest_Under</f>
        <v>10065.538922047246</v>
      </c>
      <c r="P30" s="1">
        <f>YearlySavings_Under</f>
        <v>4800</v>
      </c>
      <c r="Q30" s="1">
        <f>DesiredRetirementIncome</f>
        <v>0</v>
      </c>
      <c r="R30" s="1">
        <f>PensionIncome_Under</f>
        <v>0</v>
      </c>
      <c r="S30" s="1">
        <f>EndBalance</f>
        <v>206590.08981818528</v>
      </c>
      <c r="V30" s="1">
        <f>Balance_Over</f>
        <v>237260.63456455735</v>
      </c>
      <c r="W30" s="1">
        <f>Interest_Over</f>
        <v>17201.396005930408</v>
      </c>
      <c r="X30" s="1">
        <f>YearlySavings_Over</f>
        <v>4800</v>
      </c>
      <c r="Y30" s="1">
        <f>DesiredRetirementIncome</f>
        <v>0</v>
      </c>
      <c r="Z30" s="1">
        <f>PensionIncome_Over</f>
        <v>0</v>
      </c>
      <c r="AA30" s="1">
        <f>EndBalance</f>
        <v>259262.03057048775</v>
      </c>
      <c r="AD30" s="1">
        <f>IF(Calculations!B30&lt;DesiredRetirementAge,K30,NA())</f>
        <v>231310.04849241889</v>
      </c>
      <c r="AE30" s="1" t="e">
        <f>IF(Calculations!B30&gt;=(DesiredRetirementAge-1),K30,NA())</f>
        <v>#N/A</v>
      </c>
      <c r="AF30" s="1"/>
      <c r="AH30" s="1">
        <f t="shared" si="0"/>
        <v>52671.940752302471</v>
      </c>
      <c r="AJ30" s="1"/>
    </row>
    <row r="31" spans="2:36" x14ac:dyDescent="0.25">
      <c r="B31">
        <f>Age</f>
        <v>51</v>
      </c>
      <c r="C31" s="1">
        <f>Salary</f>
        <v>68639.285254530609</v>
      </c>
      <c r="D31" s="1"/>
      <c r="E31" s="1"/>
      <c r="F31" s="1">
        <f>Balance</f>
        <v>231310.04849241889</v>
      </c>
      <c r="G31" s="1">
        <f>Interest</f>
        <v>14456.878030776181</v>
      </c>
      <c r="H31" s="1">
        <f>YearlySavings</f>
        <v>4800</v>
      </c>
      <c r="I31" s="1">
        <f>DesiredRetirementIncome</f>
        <v>0</v>
      </c>
      <c r="J31" s="1">
        <f>PensionIncome</f>
        <v>0</v>
      </c>
      <c r="K31" s="1">
        <f>EndBalance</f>
        <v>250566.92652319508</v>
      </c>
      <c r="N31" s="1">
        <f>Balance_Under</f>
        <v>206590.08981818528</v>
      </c>
      <c r="O31" s="1">
        <f>Interest_Under</f>
        <v>10845.979715454727</v>
      </c>
      <c r="P31" s="1">
        <f>YearlySavings_Under</f>
        <v>4800</v>
      </c>
      <c r="Q31" s="1">
        <f>DesiredRetirementIncome</f>
        <v>0</v>
      </c>
      <c r="R31" s="1">
        <f>PensionIncome_Under</f>
        <v>0</v>
      </c>
      <c r="S31" s="1">
        <f>EndBalance</f>
        <v>222236.06953363999</v>
      </c>
      <c r="V31" s="1">
        <f>Balance_Over</f>
        <v>259262.03057048775</v>
      </c>
      <c r="W31" s="1">
        <f>Interest_Over</f>
        <v>18796.49721636036</v>
      </c>
      <c r="X31" s="1">
        <f>YearlySavings_Over</f>
        <v>4800</v>
      </c>
      <c r="Y31" s="1">
        <f>DesiredRetirementIncome</f>
        <v>0</v>
      </c>
      <c r="Z31" s="1">
        <f>PensionIncome_Over</f>
        <v>0</v>
      </c>
      <c r="AA31" s="1">
        <f>EndBalance</f>
        <v>282858.52778684814</v>
      </c>
      <c r="AD31" s="1">
        <f>IF(Calculations!B31&lt;DesiredRetirementAge,K31,NA())</f>
        <v>250566.92652319508</v>
      </c>
      <c r="AE31" s="1" t="e">
        <f>IF(Calculations!B31&gt;=(DesiredRetirementAge-1),K31,NA())</f>
        <v>#N/A</v>
      </c>
      <c r="AF31" s="1"/>
      <c r="AH31" s="1">
        <f t="shared" si="0"/>
        <v>60622.45825320814</v>
      </c>
      <c r="AJ31" s="1"/>
    </row>
    <row r="32" spans="2:36" x14ac:dyDescent="0.25">
      <c r="B32">
        <f>Age</f>
        <v>52</v>
      </c>
      <c r="C32" s="1">
        <f>Salary</f>
        <v>70012.070959621225</v>
      </c>
      <c r="D32" s="1"/>
      <c r="E32" s="1"/>
      <c r="F32" s="1">
        <f>Balance</f>
        <v>250566.92652319508</v>
      </c>
      <c r="G32" s="1">
        <f>Interest</f>
        <v>15660.432907699693</v>
      </c>
      <c r="H32" s="1">
        <f>YearlySavings</f>
        <v>4800</v>
      </c>
      <c r="I32" s="1">
        <f>DesiredRetirementIncome</f>
        <v>0</v>
      </c>
      <c r="J32" s="1">
        <f>PensionIncome</f>
        <v>0</v>
      </c>
      <c r="K32" s="1">
        <f>EndBalance</f>
        <v>271027.35943089478</v>
      </c>
      <c r="N32" s="1">
        <f>Balance_Under</f>
        <v>222236.06953363999</v>
      </c>
      <c r="O32" s="1">
        <f>Interest_Under</f>
        <v>11667.3936505161</v>
      </c>
      <c r="P32" s="1">
        <f>YearlySavings_Under</f>
        <v>4800</v>
      </c>
      <c r="Q32" s="1">
        <f>DesiredRetirementIncome</f>
        <v>0</v>
      </c>
      <c r="R32" s="1">
        <f>PensionIncome_Under</f>
        <v>0</v>
      </c>
      <c r="S32" s="1">
        <f>EndBalance</f>
        <v>238703.46318415611</v>
      </c>
      <c r="V32" s="1">
        <f>Balance_Over</f>
        <v>282858.52778684814</v>
      </c>
      <c r="W32" s="1">
        <f>Interest_Over</f>
        <v>20507.243264546487</v>
      </c>
      <c r="X32" s="1">
        <f>YearlySavings_Over</f>
        <v>4800</v>
      </c>
      <c r="Y32" s="1">
        <f>DesiredRetirementIncome</f>
        <v>0</v>
      </c>
      <c r="Z32" s="1">
        <f>PensionIncome_Over</f>
        <v>0</v>
      </c>
      <c r="AA32" s="1">
        <f>EndBalance</f>
        <v>308165.77105139464</v>
      </c>
      <c r="AD32" s="1">
        <f>IF(Calculations!B32&lt;DesiredRetirementAge,K32,NA())</f>
        <v>271027.35943089478</v>
      </c>
      <c r="AE32" s="1" t="e">
        <f>IF(Calculations!B32&gt;=(DesiredRetirementAge-1),K32,NA())</f>
        <v>#N/A</v>
      </c>
      <c r="AF32" s="1"/>
      <c r="AH32" s="1">
        <f t="shared" si="0"/>
        <v>69462.307867238531</v>
      </c>
      <c r="AJ32" s="1"/>
    </row>
    <row r="33" spans="2:36" x14ac:dyDescent="0.25">
      <c r="B33">
        <f>Age</f>
        <v>53</v>
      </c>
      <c r="C33" s="1">
        <f>Salary</f>
        <v>71412.312378813644</v>
      </c>
      <c r="D33" s="1"/>
      <c r="E33" s="1"/>
      <c r="F33" s="1">
        <f>Balance</f>
        <v>271027.35943089478</v>
      </c>
      <c r="G33" s="1">
        <f>Interest</f>
        <v>16939.209964430924</v>
      </c>
      <c r="H33" s="1">
        <f>YearlySavings</f>
        <v>4800</v>
      </c>
      <c r="I33" s="1">
        <f>DesiredRetirementIncome</f>
        <v>0</v>
      </c>
      <c r="J33" s="1">
        <f>PensionIncome</f>
        <v>0</v>
      </c>
      <c r="K33" s="1">
        <f>EndBalance</f>
        <v>292766.56939532573</v>
      </c>
      <c r="N33" s="1">
        <f>Balance_Under</f>
        <v>238703.46318415611</v>
      </c>
      <c r="O33" s="1">
        <f>Interest_Under</f>
        <v>12531.931817168195</v>
      </c>
      <c r="P33" s="1">
        <f>YearlySavings_Under</f>
        <v>4800</v>
      </c>
      <c r="Q33" s="1">
        <f>DesiredRetirementIncome</f>
        <v>0</v>
      </c>
      <c r="R33" s="1">
        <f>PensionIncome_Under</f>
        <v>0</v>
      </c>
      <c r="S33" s="1">
        <f>EndBalance</f>
        <v>256035.3950013243</v>
      </c>
      <c r="V33" s="1">
        <f>Balance_Over</f>
        <v>308165.77105139464</v>
      </c>
      <c r="W33" s="1">
        <f>Interest_Over</f>
        <v>22342.018401226109</v>
      </c>
      <c r="X33" s="1">
        <f>YearlySavings_Over</f>
        <v>4800</v>
      </c>
      <c r="Y33" s="1">
        <f>DesiredRetirementIncome</f>
        <v>0</v>
      </c>
      <c r="Z33" s="1">
        <f>PensionIncome_Over</f>
        <v>0</v>
      </c>
      <c r="AA33" s="1">
        <f>EndBalance</f>
        <v>335307.78945262072</v>
      </c>
      <c r="AD33" s="1">
        <f>IF(Calculations!B33&lt;DesiredRetirementAge,K33,NA())</f>
        <v>292766.56939532573</v>
      </c>
      <c r="AE33" s="1" t="e">
        <f>IF(Calculations!B33&gt;=(DesiredRetirementAge-1),K33,NA())</f>
        <v>#N/A</v>
      </c>
      <c r="AF33" s="1"/>
      <c r="AH33" s="1">
        <f t="shared" si="0"/>
        <v>79272.394451296423</v>
      </c>
      <c r="AJ33" s="1"/>
    </row>
    <row r="34" spans="2:36" x14ac:dyDescent="0.25">
      <c r="B34">
        <f>Age</f>
        <v>54</v>
      </c>
      <c r="C34" s="1">
        <f>Salary</f>
        <v>72840.558626389917</v>
      </c>
      <c r="D34" s="1"/>
      <c r="E34" s="1"/>
      <c r="F34" s="1">
        <f>Balance</f>
        <v>292766.56939532573</v>
      </c>
      <c r="G34" s="1">
        <f>Interest</f>
        <v>18297.910587207858</v>
      </c>
      <c r="H34" s="1">
        <f>YearlySavings</f>
        <v>4800</v>
      </c>
      <c r="I34" s="1">
        <f>DesiredRetirementIncome</f>
        <v>0</v>
      </c>
      <c r="J34" s="1">
        <f>PensionIncome</f>
        <v>0</v>
      </c>
      <c r="K34" s="1">
        <f>EndBalance</f>
        <v>315864.47998253361</v>
      </c>
      <c r="N34" s="1">
        <f>Balance_Under</f>
        <v>256035.3950013243</v>
      </c>
      <c r="O34" s="1">
        <f>Interest_Under</f>
        <v>13441.858237569526</v>
      </c>
      <c r="P34" s="1">
        <f>YearlySavings_Under</f>
        <v>4800</v>
      </c>
      <c r="Q34" s="1">
        <f>DesiredRetirementIncome</f>
        <v>0</v>
      </c>
      <c r="R34" s="1">
        <f>PensionIncome_Under</f>
        <v>0</v>
      </c>
      <c r="S34" s="1">
        <f>EndBalance</f>
        <v>274277.25323889381</v>
      </c>
      <c r="V34" s="1">
        <f>Balance_Over</f>
        <v>335307.78945262072</v>
      </c>
      <c r="W34" s="1">
        <f>Interest_Over</f>
        <v>24309.814735315002</v>
      </c>
      <c r="X34" s="1">
        <f>YearlySavings_Over</f>
        <v>4800</v>
      </c>
      <c r="Y34" s="1">
        <f>DesiredRetirementIncome</f>
        <v>0</v>
      </c>
      <c r="Z34" s="1">
        <f>PensionIncome_Over</f>
        <v>0</v>
      </c>
      <c r="AA34" s="1">
        <f>EndBalance</f>
        <v>364417.60418793571</v>
      </c>
      <c r="AD34" s="1">
        <f>IF(Calculations!B34&lt;DesiredRetirementAge,K34,NA())</f>
        <v>315864.47998253361</v>
      </c>
      <c r="AE34" s="1" t="e">
        <f>IF(Calculations!B34&gt;=(DesiredRetirementAge-1),K34,NA())</f>
        <v>#N/A</v>
      </c>
      <c r="AF34" s="1"/>
      <c r="AH34" s="1">
        <f t="shared" si="0"/>
        <v>90140.350949041895</v>
      </c>
      <c r="AJ34" s="1"/>
    </row>
    <row r="35" spans="2:36" x14ac:dyDescent="0.25">
      <c r="B35">
        <f>Age</f>
        <v>55</v>
      </c>
      <c r="C35" s="1">
        <f>Salary</f>
        <v>74297.369798917716</v>
      </c>
      <c r="D35" s="1"/>
      <c r="E35" s="1"/>
      <c r="F35" s="1">
        <f>Balance</f>
        <v>315864.47998253361</v>
      </c>
      <c r="G35" s="1">
        <f>Interest</f>
        <v>19741.529998908351</v>
      </c>
      <c r="H35" s="1">
        <f>YearlySavings</f>
        <v>4800</v>
      </c>
      <c r="I35" s="1">
        <f>DesiredRetirementIncome</f>
        <v>0</v>
      </c>
      <c r="J35" s="1">
        <f>PensionIncome</f>
        <v>0</v>
      </c>
      <c r="K35" s="1">
        <f>EndBalance</f>
        <v>340406.00998144195</v>
      </c>
      <c r="N35" s="1">
        <f>Balance_Under</f>
        <v>274277.25323889381</v>
      </c>
      <c r="O35" s="1">
        <f>Interest_Under</f>
        <v>14399.555795041924</v>
      </c>
      <c r="P35" s="1">
        <f>YearlySavings_Under</f>
        <v>4800</v>
      </c>
      <c r="Q35" s="1">
        <f>DesiredRetirementIncome</f>
        <v>0</v>
      </c>
      <c r="R35" s="1">
        <f>PensionIncome_Under</f>
        <v>0</v>
      </c>
      <c r="S35" s="1">
        <f>EndBalance</f>
        <v>293476.80903393571</v>
      </c>
      <c r="V35" s="1">
        <f>Balance_Over</f>
        <v>364417.60418793571</v>
      </c>
      <c r="W35" s="1">
        <f>Interest_Over</f>
        <v>26420.276303625338</v>
      </c>
      <c r="X35" s="1">
        <f>YearlySavings_Over</f>
        <v>4800</v>
      </c>
      <c r="Y35" s="1">
        <f>DesiredRetirementIncome</f>
        <v>0</v>
      </c>
      <c r="Z35" s="1">
        <f>PensionIncome_Over</f>
        <v>0</v>
      </c>
      <c r="AA35" s="1">
        <f>EndBalance</f>
        <v>395637.88049156102</v>
      </c>
      <c r="AD35" s="1">
        <f>IF(Calculations!B35&lt;DesiredRetirementAge,K35,NA())</f>
        <v>340406.00998144195</v>
      </c>
      <c r="AE35" s="1" t="e">
        <f>IF(Calculations!B35&gt;=(DesiredRetirementAge-1),K35,NA())</f>
        <v>#N/A</v>
      </c>
      <c r="AF35" s="1"/>
      <c r="AH35" s="1">
        <f t="shared" si="0"/>
        <v>102161.07145762531</v>
      </c>
      <c r="AJ35" s="1"/>
    </row>
    <row r="36" spans="2:36" x14ac:dyDescent="0.25">
      <c r="B36">
        <f>Age</f>
        <v>56</v>
      </c>
      <c r="C36" s="1">
        <f>Salary</f>
        <v>75783.317194896066</v>
      </c>
      <c r="D36" s="1"/>
      <c r="E36" s="1"/>
      <c r="F36" s="1">
        <f>Balance</f>
        <v>340406.00998144195</v>
      </c>
      <c r="G36" s="1">
        <f>Interest</f>
        <v>21275.375623840122</v>
      </c>
      <c r="H36" s="1">
        <f>YearlySavings</f>
        <v>4800</v>
      </c>
      <c r="I36" s="1">
        <f>DesiredRetirementIncome</f>
        <v>0</v>
      </c>
      <c r="J36" s="1">
        <f>PensionIncome</f>
        <v>0</v>
      </c>
      <c r="K36" s="1">
        <f>EndBalance</f>
        <v>366481.38560528209</v>
      </c>
      <c r="N36" s="1">
        <f>Balance_Under</f>
        <v>293476.80903393571</v>
      </c>
      <c r="O36" s="1">
        <f>Interest_Under</f>
        <v>15407.532474281625</v>
      </c>
      <c r="P36" s="1">
        <f>YearlySavings_Under</f>
        <v>4800</v>
      </c>
      <c r="Q36" s="1">
        <f>DesiredRetirementIncome</f>
        <v>0</v>
      </c>
      <c r="R36" s="1">
        <f>PensionIncome_Under</f>
        <v>0</v>
      </c>
      <c r="S36" s="1">
        <f>EndBalance</f>
        <v>313684.34150821733</v>
      </c>
      <c r="V36" s="1">
        <f>Balance_Over</f>
        <v>395637.88049156102</v>
      </c>
      <c r="W36" s="1">
        <f>Interest_Over</f>
        <v>28683.74633563817</v>
      </c>
      <c r="X36" s="1">
        <f>YearlySavings_Over</f>
        <v>4800</v>
      </c>
      <c r="Y36" s="1">
        <f>DesiredRetirementIncome</f>
        <v>0</v>
      </c>
      <c r="Z36" s="1">
        <f>PensionIncome_Over</f>
        <v>0</v>
      </c>
      <c r="AA36" s="1">
        <f>EndBalance</f>
        <v>429121.62682719919</v>
      </c>
      <c r="AD36" s="1">
        <f>IF(Calculations!B36&lt;DesiredRetirementAge,K36,NA())</f>
        <v>366481.38560528209</v>
      </c>
      <c r="AE36" s="1" t="e">
        <f>IF(Calculations!B36&gt;=(DesiredRetirementAge-1),K36,NA())</f>
        <v>#N/A</v>
      </c>
      <c r="AF36" s="1"/>
      <c r="AH36" s="1">
        <f t="shared" si="0"/>
        <v>115437.28531898186</v>
      </c>
      <c r="AJ36" s="1"/>
    </row>
    <row r="37" spans="2:36" x14ac:dyDescent="0.25">
      <c r="B37">
        <f>Age</f>
        <v>57</v>
      </c>
      <c r="C37" s="1">
        <f>Salary</f>
        <v>77298.983538793982</v>
      </c>
      <c r="D37" s="1"/>
      <c r="E37" s="1"/>
      <c r="F37" s="1">
        <f>Balance</f>
        <v>366481.38560528209</v>
      </c>
      <c r="G37" s="1">
        <f>Interest</f>
        <v>22905.086600330131</v>
      </c>
      <c r="H37" s="1">
        <f>YearlySavings</f>
        <v>4800</v>
      </c>
      <c r="I37" s="1">
        <f>DesiredRetirementIncome</f>
        <v>0</v>
      </c>
      <c r="J37" s="1">
        <f>PensionIncome</f>
        <v>0</v>
      </c>
      <c r="K37" s="1">
        <f>EndBalance</f>
        <v>394186.47220561223</v>
      </c>
      <c r="N37" s="1">
        <f>Balance_Under</f>
        <v>313684.34150821733</v>
      </c>
      <c r="O37" s="1">
        <f>Interest_Under</f>
        <v>16468.427929181409</v>
      </c>
      <c r="P37" s="1">
        <f>YearlySavings_Under</f>
        <v>4800</v>
      </c>
      <c r="Q37" s="1">
        <f>DesiredRetirementIncome</f>
        <v>0</v>
      </c>
      <c r="R37" s="1">
        <f>PensionIncome_Under</f>
        <v>0</v>
      </c>
      <c r="S37" s="1">
        <f>EndBalance</f>
        <v>334952.76943739876</v>
      </c>
      <c r="V37" s="1">
        <f>Balance_Over</f>
        <v>429121.62682719919</v>
      </c>
      <c r="W37" s="1">
        <f>Interest_Over</f>
        <v>31111.317944971939</v>
      </c>
      <c r="X37" s="1">
        <f>YearlySavings_Over</f>
        <v>4800</v>
      </c>
      <c r="Y37" s="1">
        <f>DesiredRetirementIncome</f>
        <v>0</v>
      </c>
      <c r="Z37" s="1">
        <f>PensionIncome_Over</f>
        <v>0</v>
      </c>
      <c r="AA37" s="1">
        <f>EndBalance</f>
        <v>465032.94477217115</v>
      </c>
      <c r="AD37" s="1">
        <f>IF(Calculations!B37&lt;DesiredRetirementAge,K37,NA())</f>
        <v>394186.47220561223</v>
      </c>
      <c r="AE37" s="1" t="e">
        <f>IF(Calculations!B37&gt;=(DesiredRetirementAge-1),K37,NA())</f>
        <v>#N/A</v>
      </c>
      <c r="AF37" s="1"/>
      <c r="AH37" s="1">
        <f t="shared" si="0"/>
        <v>130080.17533477239</v>
      </c>
      <c r="AJ37" s="1"/>
    </row>
    <row r="38" spans="2:36" x14ac:dyDescent="0.25">
      <c r="B38">
        <f>Age</f>
        <v>58</v>
      </c>
      <c r="C38" s="1">
        <f>Salary</f>
        <v>78844.963209569862</v>
      </c>
      <c r="D38" s="1"/>
      <c r="E38" s="1"/>
      <c r="F38" s="1">
        <f>Balance</f>
        <v>394186.47220561223</v>
      </c>
      <c r="G38" s="1">
        <f>Interest</f>
        <v>24636.654512850764</v>
      </c>
      <c r="H38" s="1">
        <f>YearlySavings</f>
        <v>4800</v>
      </c>
      <c r="I38" s="1">
        <f>DesiredRetirementIncome</f>
        <v>0</v>
      </c>
      <c r="J38" s="1">
        <f>PensionIncome</f>
        <v>0</v>
      </c>
      <c r="K38" s="1">
        <f>EndBalance</f>
        <v>423623.12671846297</v>
      </c>
      <c r="N38" s="1">
        <f>Balance_Under</f>
        <v>334952.76943739876</v>
      </c>
      <c r="O38" s="1">
        <f>Interest_Under</f>
        <v>17585.020395463434</v>
      </c>
      <c r="P38" s="1">
        <f>YearlySavings_Under</f>
        <v>4800</v>
      </c>
      <c r="Q38" s="1">
        <f>DesiredRetirementIncome</f>
        <v>0</v>
      </c>
      <c r="R38" s="1">
        <f>PensionIncome_Under</f>
        <v>0</v>
      </c>
      <c r="S38" s="1">
        <f>EndBalance</f>
        <v>357337.78983286221</v>
      </c>
      <c r="V38" s="1">
        <f>Balance_Over</f>
        <v>465032.94477217115</v>
      </c>
      <c r="W38" s="1">
        <f>Interest_Over</f>
        <v>33714.888495982406</v>
      </c>
      <c r="X38" s="1">
        <f>YearlySavings_Over</f>
        <v>4800</v>
      </c>
      <c r="Y38" s="1">
        <f>DesiredRetirementIncome</f>
        <v>0</v>
      </c>
      <c r="Z38" s="1">
        <f>PensionIncome_Over</f>
        <v>0</v>
      </c>
      <c r="AA38" s="1">
        <f>EndBalance</f>
        <v>503547.83326815354</v>
      </c>
      <c r="AD38" s="1">
        <f>IF(Calculations!B38&lt;DesiredRetirementAge,K38,NA())</f>
        <v>423623.12671846297</v>
      </c>
      <c r="AE38" s="1" t="e">
        <f>IF(Calculations!B38&gt;=(DesiredRetirementAge-1),K38,NA())</f>
        <v>#N/A</v>
      </c>
      <c r="AF38" s="1"/>
      <c r="AH38" s="1">
        <f t="shared" si="0"/>
        <v>146210.04343529133</v>
      </c>
      <c r="AJ38" s="1"/>
    </row>
    <row r="39" spans="2:36" x14ac:dyDescent="0.25">
      <c r="B39">
        <f>Age</f>
        <v>59</v>
      </c>
      <c r="C39" s="1">
        <f>Salary</f>
        <v>80421.862473761255</v>
      </c>
      <c r="D39" s="1"/>
      <c r="E39" s="1"/>
      <c r="F39" s="1">
        <f>Balance</f>
        <v>423623.12671846297</v>
      </c>
      <c r="G39" s="1">
        <f>Interest</f>
        <v>26476.445419903936</v>
      </c>
      <c r="H39" s="1">
        <f>YearlySavings</f>
        <v>4800</v>
      </c>
      <c r="I39" s="1">
        <f>DesiredRetirementIncome</f>
        <v>0</v>
      </c>
      <c r="J39" s="1">
        <f>PensionIncome</f>
        <v>0</v>
      </c>
      <c r="K39" s="1">
        <f>EndBalance</f>
        <v>454899.57213836693</v>
      </c>
      <c r="N39" s="1">
        <f>Balance_Under</f>
        <v>357337.78983286221</v>
      </c>
      <c r="O39" s="1">
        <f>Interest_Under</f>
        <v>18760.233966225267</v>
      </c>
      <c r="P39" s="1">
        <f>YearlySavings_Under</f>
        <v>4800</v>
      </c>
      <c r="Q39" s="1">
        <f>DesiredRetirementIncome</f>
        <v>0</v>
      </c>
      <c r="R39" s="1">
        <f>PensionIncome_Under</f>
        <v>0</v>
      </c>
      <c r="S39" s="1">
        <f>EndBalance</f>
        <v>380898.0237990875</v>
      </c>
      <c r="V39" s="1">
        <f>Balance_Over</f>
        <v>503547.83326815354</v>
      </c>
      <c r="W39" s="1">
        <f>Interest_Over</f>
        <v>36507.21791194113</v>
      </c>
      <c r="X39" s="1">
        <f>YearlySavings_Over</f>
        <v>4800</v>
      </c>
      <c r="Y39" s="1">
        <f>DesiredRetirementIncome</f>
        <v>0</v>
      </c>
      <c r="Z39" s="1">
        <f>PensionIncome_Over</f>
        <v>0</v>
      </c>
      <c r="AA39" s="1">
        <f>EndBalance</f>
        <v>544855.05118009471</v>
      </c>
      <c r="AD39" s="1">
        <f>IF(Calculations!B39&lt;DesiredRetirementAge,K39,NA())</f>
        <v>454899.57213836693</v>
      </c>
      <c r="AE39" s="1" t="e">
        <f>IF(Calculations!B39&gt;=(DesiredRetirementAge-1),K39,NA())</f>
        <v>#N/A</v>
      </c>
      <c r="AF39" s="1"/>
      <c r="AH39" s="1">
        <f t="shared" si="0"/>
        <v>163957.02738100721</v>
      </c>
      <c r="AJ39" s="1"/>
    </row>
    <row r="40" spans="2:36" x14ac:dyDescent="0.25">
      <c r="B40">
        <f>Age</f>
        <v>60</v>
      </c>
      <c r="C40" s="1">
        <f>Salary</f>
        <v>82030.299723236487</v>
      </c>
      <c r="D40" s="1"/>
      <c r="E40" s="1"/>
      <c r="F40" s="1">
        <f>Balance</f>
        <v>454899.57213836693</v>
      </c>
      <c r="G40" s="1">
        <f>Interest</f>
        <v>28431.223258647933</v>
      </c>
      <c r="H40" s="1">
        <f>YearlySavings</f>
        <v>4800</v>
      </c>
      <c r="I40" s="1">
        <f>DesiredRetirementIncome</f>
        <v>0</v>
      </c>
      <c r="J40" s="1">
        <f>PensionIncome</f>
        <v>0</v>
      </c>
      <c r="K40" s="1">
        <f>EndBalance</f>
        <v>488130.79539701488</v>
      </c>
      <c r="N40" s="1">
        <f>Balance_Under</f>
        <v>380898.0237990875</v>
      </c>
      <c r="O40" s="1">
        <f>Interest_Under</f>
        <v>19997.146249452093</v>
      </c>
      <c r="P40" s="1">
        <f>YearlySavings_Under</f>
        <v>4800</v>
      </c>
      <c r="Q40" s="1">
        <f>DesiredRetirementIncome</f>
        <v>0</v>
      </c>
      <c r="R40" s="1">
        <f>PensionIncome_Under</f>
        <v>0</v>
      </c>
      <c r="S40" s="1">
        <f>EndBalance</f>
        <v>405695.17004853958</v>
      </c>
      <c r="V40" s="1">
        <f>Balance_Over</f>
        <v>544855.05118009471</v>
      </c>
      <c r="W40" s="1">
        <f>Interest_Over</f>
        <v>39501.991210556866</v>
      </c>
      <c r="X40" s="1">
        <f>YearlySavings_Over</f>
        <v>4800</v>
      </c>
      <c r="Y40" s="1">
        <f>DesiredRetirementIncome</f>
        <v>0</v>
      </c>
      <c r="Z40" s="1">
        <f>PensionIncome_Over</f>
        <v>0</v>
      </c>
      <c r="AA40" s="1">
        <f>EndBalance</f>
        <v>589157.04239065154</v>
      </c>
      <c r="AD40" s="1">
        <f>IF(Calculations!B40&lt;DesiredRetirementAge,K40,NA())</f>
        <v>488130.79539701488</v>
      </c>
      <c r="AE40" s="1" t="e">
        <f>IF(Calculations!B40&gt;=(DesiredRetirementAge-1),K40,NA())</f>
        <v>#N/A</v>
      </c>
      <c r="AF40" s="1"/>
      <c r="AH40" s="1">
        <f t="shared" si="0"/>
        <v>183461.87234211195</v>
      </c>
      <c r="AJ40" s="1"/>
    </row>
    <row r="41" spans="2:36" x14ac:dyDescent="0.25">
      <c r="B41">
        <f>Age</f>
        <v>61</v>
      </c>
      <c r="C41" s="1">
        <f>Salary</f>
        <v>83670.905717701215</v>
      </c>
      <c r="D41" s="1"/>
      <c r="E41" s="1"/>
      <c r="F41" s="1">
        <f>Balance</f>
        <v>488130.79539701488</v>
      </c>
      <c r="G41" s="1">
        <f>Interest</f>
        <v>30508.17471231343</v>
      </c>
      <c r="H41" s="1">
        <f>YearlySavings</f>
        <v>4800</v>
      </c>
      <c r="I41" s="1">
        <f>DesiredRetirementIncome</f>
        <v>0</v>
      </c>
      <c r="J41" s="1">
        <f>PensionIncome</f>
        <v>0</v>
      </c>
      <c r="K41" s="1">
        <f>EndBalance</f>
        <v>523438.97010932834</v>
      </c>
      <c r="N41" s="1">
        <f>Balance_Under</f>
        <v>405695.17004853958</v>
      </c>
      <c r="O41" s="1">
        <f>Interest_Under</f>
        <v>21298.996427548329</v>
      </c>
      <c r="P41" s="1">
        <f>YearlySavings_Under</f>
        <v>4800</v>
      </c>
      <c r="Q41" s="1">
        <f>DesiredRetirementIncome</f>
        <v>0</v>
      </c>
      <c r="R41" s="1">
        <f>PensionIncome_Under</f>
        <v>0</v>
      </c>
      <c r="S41" s="1">
        <f>EndBalance</f>
        <v>431794.16647608794</v>
      </c>
      <c r="V41" s="1">
        <f>Balance_Over</f>
        <v>589157.04239065154</v>
      </c>
      <c r="W41" s="1">
        <f>Interest_Over</f>
        <v>42713.88557332223</v>
      </c>
      <c r="X41" s="1">
        <f>YearlySavings_Over</f>
        <v>4800</v>
      </c>
      <c r="Y41" s="1">
        <f>DesiredRetirementIncome</f>
        <v>0</v>
      </c>
      <c r="Z41" s="1">
        <f>PensionIncome_Over</f>
        <v>0</v>
      </c>
      <c r="AA41" s="1">
        <f>EndBalance</f>
        <v>636670.92796397372</v>
      </c>
      <c r="AD41" s="1">
        <f>IF(Calculations!B41&lt;DesiredRetirementAge,K41,NA())</f>
        <v>523438.97010932834</v>
      </c>
      <c r="AE41" s="1" t="e">
        <f>IF(Calculations!B41&gt;=(DesiredRetirementAge-1),K41,NA())</f>
        <v>#N/A</v>
      </c>
      <c r="AF41" s="1"/>
      <c r="AH41" s="1">
        <f t="shared" si="0"/>
        <v>204876.76148788579</v>
      </c>
      <c r="AJ41" s="1"/>
    </row>
    <row r="42" spans="2:36" x14ac:dyDescent="0.25">
      <c r="B42">
        <f>Age</f>
        <v>62</v>
      </c>
      <c r="C42" s="1">
        <f>Salary</f>
        <v>85344.323832055234</v>
      </c>
      <c r="D42" s="1"/>
      <c r="E42" s="1"/>
      <c r="F42" s="1">
        <f>Balance</f>
        <v>523438.97010932834</v>
      </c>
      <c r="G42" s="1">
        <f>Interest</f>
        <v>32714.935631833021</v>
      </c>
      <c r="H42" s="1">
        <f>YearlySavings</f>
        <v>4800</v>
      </c>
      <c r="I42" s="1">
        <f>DesiredRetirementIncome</f>
        <v>0</v>
      </c>
      <c r="J42" s="1">
        <f>PensionIncome</f>
        <v>0</v>
      </c>
      <c r="K42" s="1">
        <f>EndBalance</f>
        <v>560953.90574116132</v>
      </c>
      <c r="N42" s="1">
        <f>Balance_Under</f>
        <v>431794.16647608794</v>
      </c>
      <c r="O42" s="1">
        <f>Interest_Under</f>
        <v>22669.193739994615</v>
      </c>
      <c r="P42" s="1">
        <f>YearlySavings_Under</f>
        <v>4800</v>
      </c>
      <c r="Q42" s="1">
        <f>DesiredRetirementIncome</f>
        <v>0</v>
      </c>
      <c r="R42" s="1">
        <f>PensionIncome_Under</f>
        <v>0</v>
      </c>
      <c r="S42" s="1">
        <f>EndBalance</f>
        <v>459263.36021608254</v>
      </c>
      <c r="V42" s="1">
        <f>Balance_Over</f>
        <v>636670.92796397372</v>
      </c>
      <c r="W42" s="1">
        <f>Interest_Over</f>
        <v>46158.642277388091</v>
      </c>
      <c r="X42" s="1">
        <f>YearlySavings_Over</f>
        <v>4800</v>
      </c>
      <c r="Y42" s="1">
        <f>DesiredRetirementIncome</f>
        <v>0</v>
      </c>
      <c r="Z42" s="1">
        <f>PensionIncome_Over</f>
        <v>0</v>
      </c>
      <c r="AA42" s="1">
        <f>EndBalance</f>
        <v>687629.57024136186</v>
      </c>
      <c r="AD42" s="1">
        <f>IF(Calculations!B42&lt;DesiredRetirementAge,K42,NA())</f>
        <v>560953.90574116132</v>
      </c>
      <c r="AE42" s="1" t="e">
        <f>IF(Calculations!B42&gt;=(DesiredRetirementAge-1),K42,NA())</f>
        <v>#N/A</v>
      </c>
      <c r="AF42" s="1"/>
      <c r="AH42" s="1">
        <f t="shared" si="0"/>
        <v>228366.21002527932</v>
      </c>
      <c r="AJ42" s="1"/>
    </row>
    <row r="43" spans="2:36" x14ac:dyDescent="0.25">
      <c r="B43">
        <f>Age</f>
        <v>63</v>
      </c>
      <c r="C43" s="1">
        <f>Salary</f>
        <v>87051.210308696333</v>
      </c>
      <c r="D43" s="1"/>
      <c r="E43" s="1"/>
      <c r="F43" s="1">
        <f>Balance</f>
        <v>560953.90574116132</v>
      </c>
      <c r="G43" s="1">
        <f>Interest</f>
        <v>35059.619108822582</v>
      </c>
      <c r="H43" s="1">
        <f>YearlySavings</f>
        <v>4800</v>
      </c>
      <c r="I43" s="1">
        <f>DesiredRetirementIncome</f>
        <v>0</v>
      </c>
      <c r="J43" s="1">
        <f>PensionIncome</f>
        <v>0</v>
      </c>
      <c r="K43" s="1">
        <f>EndBalance</f>
        <v>600813.52484998386</v>
      </c>
      <c r="N43" s="1">
        <f>Balance_Under</f>
        <v>459263.36021608254</v>
      </c>
      <c r="O43" s="1">
        <f>Interest_Under</f>
        <v>24111.326411344333</v>
      </c>
      <c r="P43" s="1">
        <f>YearlySavings_Under</f>
        <v>4800</v>
      </c>
      <c r="Q43" s="1">
        <f>DesiredRetirementIncome</f>
        <v>0</v>
      </c>
      <c r="R43" s="1">
        <f>PensionIncome_Under</f>
        <v>0</v>
      </c>
      <c r="S43" s="1">
        <f>EndBalance</f>
        <v>488174.68662742688</v>
      </c>
      <c r="V43" s="1">
        <f>Balance_Over</f>
        <v>687629.57024136186</v>
      </c>
      <c r="W43" s="1">
        <f>Interest_Over</f>
        <v>49853.143842498728</v>
      </c>
      <c r="X43" s="1">
        <f>YearlySavings_Over</f>
        <v>4800</v>
      </c>
      <c r="Y43" s="1">
        <f>DesiredRetirementIncome</f>
        <v>0</v>
      </c>
      <c r="Z43" s="1">
        <f>PensionIncome_Over</f>
        <v>0</v>
      </c>
      <c r="AA43" s="1">
        <f>EndBalance</f>
        <v>742282.71408386063</v>
      </c>
      <c r="AD43" s="1">
        <f>IF(Calculations!B43&lt;DesiredRetirementAge,K43,NA())</f>
        <v>600813.52484998386</v>
      </c>
      <c r="AE43" s="1" t="e">
        <f>IF(Calculations!B43&gt;=(DesiredRetirementAge-1),K43,NA())</f>
        <v>#N/A</v>
      </c>
      <c r="AF43" s="1"/>
      <c r="AH43" s="1">
        <f t="shared" si="0"/>
        <v>254108.02745643375</v>
      </c>
      <c r="AJ43" s="1"/>
    </row>
    <row r="44" spans="2:36" x14ac:dyDescent="0.25">
      <c r="B44">
        <f>Age</f>
        <v>64</v>
      </c>
      <c r="C44" s="1">
        <f>Salary</f>
        <v>88792.234514870259</v>
      </c>
      <c r="D44" s="1"/>
      <c r="E44" s="1"/>
      <c r="F44" s="1">
        <f>Balance</f>
        <v>600813.52484998386</v>
      </c>
      <c r="G44" s="1">
        <f>Interest</f>
        <v>37550.845303123991</v>
      </c>
      <c r="H44" s="1">
        <f>YearlySavings</f>
        <v>4800</v>
      </c>
      <c r="I44" s="1">
        <f>DesiredRetirementIncome</f>
        <v>0</v>
      </c>
      <c r="J44" s="1">
        <f>PensionIncome</f>
        <v>0</v>
      </c>
      <c r="K44" s="1">
        <f>EndBalance</f>
        <v>643164.37015310791</v>
      </c>
      <c r="N44" s="1">
        <f>Balance_Under</f>
        <v>488174.68662742688</v>
      </c>
      <c r="O44" s="1">
        <f>Interest_Under</f>
        <v>25629.171047939912</v>
      </c>
      <c r="P44" s="1">
        <f>YearlySavings_Under</f>
        <v>4800</v>
      </c>
      <c r="Q44" s="1">
        <f>DesiredRetirementIncome</f>
        <v>0</v>
      </c>
      <c r="R44" s="1">
        <f>PensionIncome_Under</f>
        <v>0</v>
      </c>
      <c r="S44" s="1">
        <f>EndBalance</f>
        <v>518603.8576753668</v>
      </c>
      <c r="V44" s="1">
        <f>Balance_Over</f>
        <v>742282.71408386063</v>
      </c>
      <c r="W44" s="1">
        <f>Interest_Over</f>
        <v>53815.496771079888</v>
      </c>
      <c r="X44" s="1">
        <f>YearlySavings_Over</f>
        <v>4800</v>
      </c>
      <c r="Y44" s="1">
        <f>DesiredRetirementIncome</f>
        <v>0</v>
      </c>
      <c r="Z44" s="1">
        <f>PensionIncome_Over</f>
        <v>0</v>
      </c>
      <c r="AA44" s="1">
        <f>EndBalance</f>
        <v>800898.21085494047</v>
      </c>
      <c r="AD44" s="1">
        <f>IF(Calculations!B44&lt;DesiredRetirementAge,K44,NA())</f>
        <v>643164.37015310791</v>
      </c>
      <c r="AE44" s="1" t="e">
        <f>IF(Calculations!B44&gt;=(DesiredRetirementAge-1),K44,NA())</f>
        <v>#N/A</v>
      </c>
      <c r="AF44" s="1"/>
      <c r="AH44" s="1">
        <f>AA44-S44</f>
        <v>282294.35317957366</v>
      </c>
      <c r="AJ44" s="1"/>
    </row>
    <row r="45" spans="2:36" x14ac:dyDescent="0.25">
      <c r="B45">
        <f>Age</f>
        <v>65</v>
      </c>
      <c r="C45" s="1">
        <f>Salary</f>
        <v>90568.079205167669</v>
      </c>
      <c r="D45" s="1"/>
      <c r="E45" s="1"/>
      <c r="F45" s="1">
        <f>Balance</f>
        <v>643164.37015310791</v>
      </c>
      <c r="G45" s="1">
        <f>Interest</f>
        <v>40197.773134569245</v>
      </c>
      <c r="H45" s="1">
        <f>YearlySavings</f>
        <v>4800</v>
      </c>
      <c r="I45" s="1">
        <f>DesiredRetirementIncome</f>
        <v>0</v>
      </c>
      <c r="J45" s="1">
        <f>PensionIncome</f>
        <v>0</v>
      </c>
      <c r="K45" s="1">
        <f>EndBalance</f>
        <v>688162.1432876772</v>
      </c>
      <c r="N45" s="1">
        <f>Balance_Under</f>
        <v>518603.8576753668</v>
      </c>
      <c r="O45" s="1">
        <f>Interest_Under</f>
        <v>27226.702527956757</v>
      </c>
      <c r="P45" s="1">
        <f>YearlySavings_Under</f>
        <v>4800</v>
      </c>
      <c r="Q45" s="1">
        <f>DesiredRetirementIncome</f>
        <v>0</v>
      </c>
      <c r="R45" s="1">
        <f>PensionIncome_Under</f>
        <v>0</v>
      </c>
      <c r="S45" s="1">
        <f>EndBalance</f>
        <v>550630.56020332361</v>
      </c>
      <c r="V45" s="1">
        <f>Balance_Over</f>
        <v>800898.21085494047</v>
      </c>
      <c r="W45" s="1">
        <f>Interest_Over</f>
        <v>58065.120286983183</v>
      </c>
      <c r="X45" s="1">
        <f>YearlySavings_Over</f>
        <v>4800</v>
      </c>
      <c r="Y45" s="1">
        <f>DesiredRetirementIncome</f>
        <v>0</v>
      </c>
      <c r="Z45" s="1">
        <f>PensionIncome_Over</f>
        <v>0</v>
      </c>
      <c r="AA45" s="1">
        <f>EndBalance</f>
        <v>863763.33114192367</v>
      </c>
      <c r="AD45" s="1">
        <f>IF(Calculations!B45&lt;DesiredRetirementAge,K45,NA())</f>
        <v>688162.1432876772</v>
      </c>
      <c r="AE45" s="1" t="e">
        <f>IF(Calculations!B45&gt;=(DesiredRetirementAge-1),K45,NA())</f>
        <v>#N/A</v>
      </c>
      <c r="AF45" s="1"/>
      <c r="AH45" s="1">
        <f t="shared" si="0"/>
        <v>313132.77093860006</v>
      </c>
      <c r="AJ45" s="1"/>
    </row>
    <row r="46" spans="2:36" x14ac:dyDescent="0.25">
      <c r="B46">
        <f>Age</f>
        <v>66</v>
      </c>
      <c r="C46" s="1">
        <f>Salary</f>
        <v>92379.44078927103</v>
      </c>
      <c r="D46" s="1"/>
      <c r="E46" s="1"/>
      <c r="F46" s="1">
        <f>Balance</f>
        <v>688162.1432876772</v>
      </c>
      <c r="G46" s="1">
        <f>Interest</f>
        <v>43010.133955479825</v>
      </c>
      <c r="H46" s="1">
        <f>YearlySavings</f>
        <v>4800</v>
      </c>
      <c r="I46" s="1">
        <f>DesiredRetirementIncome</f>
        <v>0</v>
      </c>
      <c r="J46" s="1">
        <f>PensionIncome</f>
        <v>0</v>
      </c>
      <c r="K46" s="1">
        <f>EndBalance</f>
        <v>735972.27724315703</v>
      </c>
      <c r="N46" s="1">
        <f>Balance_Under</f>
        <v>550630.56020332361</v>
      </c>
      <c r="O46" s="1">
        <f>Interest_Under</f>
        <v>28908.104410674488</v>
      </c>
      <c r="P46" s="1">
        <f>YearlySavings_Under</f>
        <v>4800</v>
      </c>
      <c r="Q46" s="1">
        <f>DesiredRetirementIncome</f>
        <v>0</v>
      </c>
      <c r="R46" s="1">
        <f>PensionIncome_Under</f>
        <v>0</v>
      </c>
      <c r="S46" s="1">
        <f>EndBalance</f>
        <v>584338.66461399815</v>
      </c>
      <c r="V46" s="1">
        <f>Balance_Over</f>
        <v>863763.33114192367</v>
      </c>
      <c r="W46" s="1">
        <f>Interest_Over</f>
        <v>62622.841507789461</v>
      </c>
      <c r="X46" s="1">
        <f>YearlySavings_Over</f>
        <v>4800</v>
      </c>
      <c r="Y46" s="1">
        <f>DesiredRetirementIncome</f>
        <v>0</v>
      </c>
      <c r="Z46" s="1">
        <f>PensionIncome_Over</f>
        <v>0</v>
      </c>
      <c r="AA46" s="1">
        <f>EndBalance</f>
        <v>931186.17264971312</v>
      </c>
      <c r="AD46" s="1">
        <f>IF(Calculations!B46&lt;DesiredRetirementAge,K46,NA())</f>
        <v>735972.27724315703</v>
      </c>
      <c r="AE46" s="1">
        <f>IF(Calculations!B46&gt;=(DesiredRetirementAge-1),K46,NA())</f>
        <v>735972.27724315703</v>
      </c>
      <c r="AF46" s="1"/>
      <c r="AH46" s="1">
        <f t="shared" si="0"/>
        <v>346847.50803571497</v>
      </c>
      <c r="AJ46" s="1"/>
    </row>
    <row r="47" spans="2:36" x14ac:dyDescent="0.25">
      <c r="B47">
        <f>Age</f>
        <v>67</v>
      </c>
      <c r="C47" s="1">
        <f>Salary</f>
        <v>0</v>
      </c>
      <c r="D47" s="1"/>
      <c r="E47" s="1"/>
      <c r="F47" s="1">
        <f>Balance</f>
        <v>735972.27724315703</v>
      </c>
      <c r="G47" s="1">
        <f>Interest</f>
        <v>45998.267327697315</v>
      </c>
      <c r="H47" s="1">
        <f>YearlySavings</f>
        <v>0</v>
      </c>
      <c r="I47" s="1">
        <f>DesiredRetirementIncome</f>
        <v>56536.21776303387</v>
      </c>
      <c r="J47" s="1">
        <f>PensionIncome</f>
        <v>0</v>
      </c>
      <c r="K47" s="1">
        <f>EndBalance</f>
        <v>725434.32680782047</v>
      </c>
      <c r="N47" s="1">
        <f>Balance_Under</f>
        <v>584338.66461399815</v>
      </c>
      <c r="O47" s="1">
        <f>Interest_Under</f>
        <v>30677.779892234903</v>
      </c>
      <c r="P47" s="1">
        <f>YearlySavings_Under</f>
        <v>0</v>
      </c>
      <c r="Q47" s="1">
        <f>DesiredRetirementIncome</f>
        <v>56536.21776303387</v>
      </c>
      <c r="R47" s="1">
        <f>PensionIncome_Under</f>
        <v>0</v>
      </c>
      <c r="S47" s="1">
        <f>EndBalance</f>
        <v>558480.22674319916</v>
      </c>
      <c r="V47" s="1">
        <f>Balance_Over</f>
        <v>931186.17264971312</v>
      </c>
      <c r="W47" s="1">
        <f>Interest_Over</f>
        <v>67510.997517104202</v>
      </c>
      <c r="X47" s="1">
        <f>YearlySavings_Over</f>
        <v>0</v>
      </c>
      <c r="Y47" s="1">
        <f>DesiredRetirementIncome</f>
        <v>56536.21776303387</v>
      </c>
      <c r="Z47" s="1">
        <f>PensionIncome_Over</f>
        <v>0</v>
      </c>
      <c r="AA47" s="1">
        <f>EndBalance</f>
        <v>942160.95240378333</v>
      </c>
      <c r="AD47" s="1" t="e">
        <f>IF(Calculations!B47&lt;DesiredRetirementAge,K47,NA())</f>
        <v>#N/A</v>
      </c>
      <c r="AE47" s="1">
        <f>IF(Calculations!B47&gt;=(DesiredRetirementAge-1),K47,NA())</f>
        <v>725434.32680782047</v>
      </c>
      <c r="AF47" s="1"/>
      <c r="AH47" s="1">
        <f t="shared" si="0"/>
        <v>383680.72566058417</v>
      </c>
      <c r="AJ47" s="1"/>
    </row>
    <row r="48" spans="2:36" x14ac:dyDescent="0.25">
      <c r="B48">
        <f>Age</f>
        <v>68</v>
      </c>
      <c r="C48" s="1">
        <f>Salary</f>
        <v>0</v>
      </c>
      <c r="D48" s="1"/>
      <c r="E48" s="1"/>
      <c r="F48" s="1">
        <f>Balance</f>
        <v>725434.32680782047</v>
      </c>
      <c r="G48" s="1">
        <f>Interest</f>
        <v>45339.645425488779</v>
      </c>
      <c r="H48" s="1">
        <f>YearlySavings</f>
        <v>0</v>
      </c>
      <c r="I48" s="1">
        <f>DesiredRetirementIncome</f>
        <v>57666.942118294552</v>
      </c>
      <c r="J48" s="1">
        <f>PensionIncome</f>
        <v>0</v>
      </c>
      <c r="K48" s="1">
        <f>EndBalance</f>
        <v>713107.03011501476</v>
      </c>
      <c r="N48" s="1">
        <f>Balance_Under</f>
        <v>558480.22674319916</v>
      </c>
      <c r="O48" s="1">
        <f>Interest_Under</f>
        <v>29320.211904017957</v>
      </c>
      <c r="P48" s="1">
        <f>YearlySavings_Under</f>
        <v>0</v>
      </c>
      <c r="Q48" s="1">
        <f>DesiredRetirementIncome</f>
        <v>57666.942118294552</v>
      </c>
      <c r="R48" s="1">
        <f>PensionIncome_Under</f>
        <v>0</v>
      </c>
      <c r="S48" s="1">
        <f>EndBalance</f>
        <v>530133.49652892258</v>
      </c>
      <c r="V48" s="1">
        <f>Balance_Over</f>
        <v>942160.95240378333</v>
      </c>
      <c r="W48" s="1">
        <f>Interest_Over</f>
        <v>68306.669049274293</v>
      </c>
      <c r="X48" s="1">
        <f>YearlySavings_Over</f>
        <v>0</v>
      </c>
      <c r="Y48" s="1">
        <f>DesiredRetirementIncome</f>
        <v>57666.942118294552</v>
      </c>
      <c r="Z48" s="1">
        <f>PensionIncome_Over</f>
        <v>0</v>
      </c>
      <c r="AA48" s="1">
        <f>EndBalance</f>
        <v>952800.67933476309</v>
      </c>
      <c r="AD48" s="1" t="e">
        <f>IF(Calculations!B48&lt;DesiredRetirementAge,K48,NA())</f>
        <v>#N/A</v>
      </c>
      <c r="AE48" s="1">
        <f>IF(Calculations!B48&gt;=(DesiredRetirementAge-1),K48,NA())</f>
        <v>713107.03011501476</v>
      </c>
      <c r="AF48" s="1"/>
      <c r="AH48" s="1">
        <f t="shared" si="0"/>
        <v>422667.18280584051</v>
      </c>
      <c r="AJ48" s="1"/>
    </row>
    <row r="49" spans="2:36" x14ac:dyDescent="0.25">
      <c r="B49">
        <f>Age</f>
        <v>69</v>
      </c>
      <c r="C49" s="1">
        <f>Salary</f>
        <v>0</v>
      </c>
      <c r="D49" s="1"/>
      <c r="E49" s="1"/>
      <c r="F49" s="1">
        <f>Balance</f>
        <v>713107.03011501476</v>
      </c>
      <c r="G49" s="1">
        <f>Interest</f>
        <v>44569.189382188422</v>
      </c>
      <c r="H49" s="1">
        <f>YearlySavings</f>
        <v>0</v>
      </c>
      <c r="I49" s="1">
        <f>DesiredRetirementIncome</f>
        <v>58820.280960660435</v>
      </c>
      <c r="J49" s="1">
        <f>PensionIncome</f>
        <v>0</v>
      </c>
      <c r="K49" s="1">
        <f>EndBalance</f>
        <v>698855.9385365427</v>
      </c>
      <c r="N49" s="1">
        <f>Balance_Under</f>
        <v>530133.49652892258</v>
      </c>
      <c r="O49" s="1">
        <f>Interest_Under</f>
        <v>27832.008567768433</v>
      </c>
      <c r="P49" s="1">
        <f>YearlySavings_Under</f>
        <v>0</v>
      </c>
      <c r="Q49" s="1">
        <f>DesiredRetirementIncome</f>
        <v>58820.280960660435</v>
      </c>
      <c r="R49" s="1">
        <f>PensionIncome_Under</f>
        <v>0</v>
      </c>
      <c r="S49" s="1">
        <f>EndBalance</f>
        <v>499145.22413603053</v>
      </c>
      <c r="V49" s="1">
        <f>Balance_Over</f>
        <v>952800.67933476309</v>
      </c>
      <c r="W49" s="1">
        <f>Interest_Over</f>
        <v>69078.049251770324</v>
      </c>
      <c r="X49" s="1">
        <f>YearlySavings_Over</f>
        <v>0</v>
      </c>
      <c r="Y49" s="1">
        <f>DesiredRetirementIncome</f>
        <v>58820.280960660435</v>
      </c>
      <c r="Z49" s="1">
        <f>PensionIncome_Over</f>
        <v>0</v>
      </c>
      <c r="AA49" s="1">
        <f>EndBalance</f>
        <v>963058.44762587303</v>
      </c>
      <c r="AD49" s="1" t="e">
        <f>IF(Calculations!B49&lt;DesiredRetirementAge,K49,NA())</f>
        <v>#N/A</v>
      </c>
      <c r="AE49" s="1">
        <f>IF(Calculations!B49&gt;=(DesiredRetirementAge-1),K49,NA())</f>
        <v>698855.9385365427</v>
      </c>
      <c r="AF49" s="1"/>
      <c r="AH49" s="1">
        <f t="shared" si="0"/>
        <v>463913.22348984249</v>
      </c>
      <c r="AJ49" s="1"/>
    </row>
    <row r="50" spans="2:36" x14ac:dyDescent="0.25">
      <c r="B50">
        <f>Age</f>
        <v>70</v>
      </c>
      <c r="C50" s="1">
        <f>Salary</f>
        <v>0</v>
      </c>
      <c r="D50" s="1"/>
      <c r="E50" s="1"/>
      <c r="F50" s="1">
        <f>Balance</f>
        <v>698855.9385365427</v>
      </c>
      <c r="G50" s="1">
        <f>Interest</f>
        <v>43678.496158533919</v>
      </c>
      <c r="H50" s="1">
        <f>YearlySavings</f>
        <v>0</v>
      </c>
      <c r="I50" s="1">
        <f>DesiredRetirementIncome</f>
        <v>59996.68657987364</v>
      </c>
      <c r="J50" s="1">
        <f>PensionIncome</f>
        <v>0</v>
      </c>
      <c r="K50" s="1">
        <f>EndBalance</f>
        <v>682537.74811520299</v>
      </c>
      <c r="N50" s="1">
        <f>Balance_Under</f>
        <v>499145.22413603053</v>
      </c>
      <c r="O50" s="1">
        <f>Interest_Under</f>
        <v>26205.1242671416</v>
      </c>
      <c r="P50" s="1">
        <f>YearlySavings_Under</f>
        <v>0</v>
      </c>
      <c r="Q50" s="1">
        <f>DesiredRetirementIncome</f>
        <v>59996.68657987364</v>
      </c>
      <c r="R50" s="1">
        <f>PensionIncome_Under</f>
        <v>0</v>
      </c>
      <c r="S50" s="1">
        <f>EndBalance</f>
        <v>465353.66182329843</v>
      </c>
      <c r="V50" s="1">
        <f>Balance_Over</f>
        <v>963058.44762587303</v>
      </c>
      <c r="W50" s="1">
        <f>Interest_Over</f>
        <v>69821.737452875794</v>
      </c>
      <c r="X50" s="1">
        <f>YearlySavings_Over</f>
        <v>0</v>
      </c>
      <c r="Y50" s="1">
        <f>DesiredRetirementIncome</f>
        <v>59996.68657987364</v>
      </c>
      <c r="Z50" s="1">
        <f>PensionIncome_Over</f>
        <v>0</v>
      </c>
      <c r="AA50" s="1">
        <f>EndBalance</f>
        <v>972883.49849887518</v>
      </c>
      <c r="AD50" s="1" t="e">
        <f>IF(Calculations!B50&lt;DesiredRetirementAge,K50,NA())</f>
        <v>#N/A</v>
      </c>
      <c r="AE50" s="1">
        <f>IF(Calculations!B50&gt;=(DesiredRetirementAge-1),K50,NA())</f>
        <v>682537.74811520299</v>
      </c>
      <c r="AF50" s="1"/>
      <c r="AH50" s="1">
        <f t="shared" si="0"/>
        <v>507529.83667557675</v>
      </c>
      <c r="AJ50" s="1"/>
    </row>
    <row r="51" spans="2:36" x14ac:dyDescent="0.25">
      <c r="B51">
        <f>Age</f>
        <v>71</v>
      </c>
      <c r="C51" s="1">
        <f>Salary</f>
        <v>0</v>
      </c>
      <c r="D51" s="1"/>
      <c r="E51" s="1"/>
      <c r="F51" s="1">
        <f>Balance</f>
        <v>682537.74811520299</v>
      </c>
      <c r="G51" s="1">
        <f>Interest</f>
        <v>42658.609257200187</v>
      </c>
      <c r="H51" s="1">
        <f>YearlySavings</f>
        <v>0</v>
      </c>
      <c r="I51" s="1">
        <f>DesiredRetirementIncome</f>
        <v>61196.62031147111</v>
      </c>
      <c r="J51" s="1">
        <f>PensionIncome</f>
        <v>0</v>
      </c>
      <c r="K51" s="1">
        <f>EndBalance</f>
        <v>663999.73706093198</v>
      </c>
      <c r="N51" s="1">
        <f>Balance_Under</f>
        <v>465353.66182329843</v>
      </c>
      <c r="O51" s="1">
        <f>Interest_Under</f>
        <v>24431.067245723167</v>
      </c>
      <c r="P51" s="1">
        <f>YearlySavings_Under</f>
        <v>0</v>
      </c>
      <c r="Q51" s="1">
        <f>DesiredRetirementIncome</f>
        <v>61196.62031147111</v>
      </c>
      <c r="R51" s="1">
        <f>PensionIncome_Under</f>
        <v>0</v>
      </c>
      <c r="S51" s="1">
        <f>EndBalance</f>
        <v>428588.10875755048</v>
      </c>
      <c r="V51" s="1">
        <f>Balance_Over</f>
        <v>972883.49849887518</v>
      </c>
      <c r="W51" s="1">
        <f>Interest_Over</f>
        <v>70534.053641168444</v>
      </c>
      <c r="X51" s="1">
        <f>YearlySavings_Over</f>
        <v>0</v>
      </c>
      <c r="Y51" s="1">
        <f>DesiredRetirementIncome</f>
        <v>61196.62031147111</v>
      </c>
      <c r="Z51" s="1">
        <f>PensionIncome_Over</f>
        <v>0</v>
      </c>
      <c r="AA51" s="1">
        <f>EndBalance</f>
        <v>982220.93182857241</v>
      </c>
      <c r="AD51" s="1" t="e">
        <f>IF(Calculations!B51&lt;DesiredRetirementAge,K51,NA())</f>
        <v>#N/A</v>
      </c>
      <c r="AE51" s="1">
        <f>IF(Calculations!B51&gt;=(DesiredRetirementAge-1),K51,NA())</f>
        <v>663999.73706093198</v>
      </c>
      <c r="AF51" s="1"/>
      <c r="AH51" s="1">
        <f t="shared" si="0"/>
        <v>553632.82307102194</v>
      </c>
      <c r="AJ51" s="1"/>
    </row>
    <row r="52" spans="2:36" x14ac:dyDescent="0.25">
      <c r="B52">
        <f>Age</f>
        <v>72</v>
      </c>
      <c r="C52" s="1">
        <f>Salary</f>
        <v>0</v>
      </c>
      <c r="D52" s="1"/>
      <c r="E52" s="1"/>
      <c r="F52" s="1">
        <f>Balance</f>
        <v>663999.73706093198</v>
      </c>
      <c r="G52" s="1">
        <f>Interest</f>
        <v>41499.983566308249</v>
      </c>
      <c r="H52" s="1">
        <f>YearlySavings</f>
        <v>0</v>
      </c>
      <c r="I52" s="1">
        <f>DesiredRetirementIncome</f>
        <v>62420.552717700542</v>
      </c>
      <c r="J52" s="1">
        <f>PensionIncome</f>
        <v>0</v>
      </c>
      <c r="K52" s="1">
        <f>EndBalance</f>
        <v>643079.16790953977</v>
      </c>
      <c r="N52" s="1">
        <f>Balance_Under</f>
        <v>428588.10875755048</v>
      </c>
      <c r="O52" s="1">
        <f>Interest_Under</f>
        <v>22500.875709771401</v>
      </c>
      <c r="P52" s="1">
        <f>YearlySavings_Under</f>
        <v>0</v>
      </c>
      <c r="Q52" s="1">
        <f>DesiredRetirementIncome</f>
        <v>62420.552717700542</v>
      </c>
      <c r="R52" s="1">
        <f>PensionIncome_Under</f>
        <v>0</v>
      </c>
      <c r="S52" s="1">
        <f>EndBalance</f>
        <v>388668.43174962135</v>
      </c>
      <c r="V52" s="1">
        <f>Balance_Over</f>
        <v>982220.93182857241</v>
      </c>
      <c r="W52" s="1">
        <f>Interest_Over</f>
        <v>71211.017557571497</v>
      </c>
      <c r="X52" s="1">
        <f>YearlySavings_Over</f>
        <v>0</v>
      </c>
      <c r="Y52" s="1">
        <f>DesiredRetirementIncome</f>
        <v>62420.552717700542</v>
      </c>
      <c r="Z52" s="1">
        <f>PensionIncome_Over</f>
        <v>0</v>
      </c>
      <c r="AA52" s="1">
        <f>EndBalance</f>
        <v>991011.39666844322</v>
      </c>
      <c r="AD52" s="1" t="e">
        <f>IF(Calculations!B52&lt;DesiredRetirementAge,K52,NA())</f>
        <v>#N/A</v>
      </c>
      <c r="AE52" s="1">
        <f>IF(Calculations!B52&gt;=(DesiredRetirementAge-1),K52,NA())</f>
        <v>643079.16790953977</v>
      </c>
      <c r="AF52" s="1"/>
      <c r="AH52" s="1">
        <f t="shared" si="0"/>
        <v>602342.96491882182</v>
      </c>
      <c r="AJ52" s="1"/>
    </row>
    <row r="53" spans="2:36" x14ac:dyDescent="0.25">
      <c r="B53">
        <f>Age</f>
        <v>73</v>
      </c>
      <c r="C53" s="1">
        <f>Salary</f>
        <v>0</v>
      </c>
      <c r="D53" s="1"/>
      <c r="E53" s="1"/>
      <c r="F53" s="1">
        <f>Balance</f>
        <v>643079.16790953977</v>
      </c>
      <c r="G53" s="1">
        <f>Interest</f>
        <v>40192.447994346236</v>
      </c>
      <c r="H53" s="1">
        <f>YearlySavings</f>
        <v>0</v>
      </c>
      <c r="I53" s="1">
        <f>DesiredRetirementIncome</f>
        <v>63668.963772054558</v>
      </c>
      <c r="J53" s="1">
        <f>PensionIncome</f>
        <v>0</v>
      </c>
      <c r="K53" s="1">
        <f>EndBalance</f>
        <v>619602.65213183151</v>
      </c>
      <c r="N53" s="1">
        <f>Balance_Under</f>
        <v>388668.43174962135</v>
      </c>
      <c r="O53" s="1">
        <f>Interest_Under</f>
        <v>20405.092666855118</v>
      </c>
      <c r="P53" s="1">
        <f>YearlySavings_Under</f>
        <v>0</v>
      </c>
      <c r="Q53" s="1">
        <f>DesiredRetirementIncome</f>
        <v>63668.963772054558</v>
      </c>
      <c r="R53" s="1">
        <f>PensionIncome_Under</f>
        <v>0</v>
      </c>
      <c r="S53" s="1">
        <f>EndBalance</f>
        <v>345404.56064442196</v>
      </c>
      <c r="V53" s="1">
        <f>Balance_Over</f>
        <v>991011.39666844322</v>
      </c>
      <c r="W53" s="1">
        <f>Interest_Over</f>
        <v>71848.326258462126</v>
      </c>
      <c r="X53" s="1">
        <f>YearlySavings_Over</f>
        <v>0</v>
      </c>
      <c r="Y53" s="1">
        <f>DesiredRetirementIncome</f>
        <v>63668.963772054558</v>
      </c>
      <c r="Z53" s="1">
        <f>PensionIncome_Over</f>
        <v>0</v>
      </c>
      <c r="AA53" s="1">
        <f>EndBalance</f>
        <v>999190.75915485085</v>
      </c>
      <c r="AD53" s="1" t="e">
        <f>IF(Calculations!B53&lt;DesiredRetirementAge,K53,NA())</f>
        <v>#N/A</v>
      </c>
      <c r="AE53" s="1">
        <f>IF(Calculations!B53&gt;=(DesiredRetirementAge-1),K53,NA())</f>
        <v>619602.65213183151</v>
      </c>
      <c r="AF53" s="1"/>
      <c r="AH53" s="1">
        <f t="shared" si="0"/>
        <v>653786.19851042889</v>
      </c>
      <c r="AJ53" s="1"/>
    </row>
    <row r="54" spans="2:36" x14ac:dyDescent="0.25">
      <c r="B54">
        <f>Age</f>
        <v>74</v>
      </c>
      <c r="C54" s="1">
        <f>Salary</f>
        <v>0</v>
      </c>
      <c r="D54" s="1"/>
      <c r="E54" s="1"/>
      <c r="F54" s="1">
        <f>Balance</f>
        <v>619602.65213183151</v>
      </c>
      <c r="G54" s="1">
        <f>Interest</f>
        <v>38725.165758239469</v>
      </c>
      <c r="H54" s="1">
        <f>YearlySavings</f>
        <v>0</v>
      </c>
      <c r="I54" s="1">
        <f>DesiredRetirementIncome</f>
        <v>64942.343047495626</v>
      </c>
      <c r="J54" s="1">
        <f>PensionIncome</f>
        <v>0</v>
      </c>
      <c r="K54" s="1">
        <f>EndBalance</f>
        <v>593385.47484257538</v>
      </c>
      <c r="N54" s="1">
        <f>Balance_Under</f>
        <v>345404.56064442196</v>
      </c>
      <c r="O54" s="1">
        <f>Interest_Under</f>
        <v>18133.739433832154</v>
      </c>
      <c r="P54" s="1">
        <f>YearlySavings_Under</f>
        <v>0</v>
      </c>
      <c r="Q54" s="1">
        <f>DesiredRetirementIncome</f>
        <v>64942.343047495626</v>
      </c>
      <c r="R54" s="1">
        <f>PensionIncome_Under</f>
        <v>0</v>
      </c>
      <c r="S54" s="1">
        <f>EndBalance</f>
        <v>298595.95703075849</v>
      </c>
      <c r="V54" s="1">
        <f>Balance_Over</f>
        <v>999190.75915485085</v>
      </c>
      <c r="W54" s="1">
        <f>Interest_Over</f>
        <v>72441.330038726679</v>
      </c>
      <c r="X54" s="1">
        <f>YearlySavings_Over</f>
        <v>0</v>
      </c>
      <c r="Y54" s="1">
        <f>DesiredRetirementIncome</f>
        <v>64942.343047495626</v>
      </c>
      <c r="Z54" s="1">
        <f>PensionIncome_Over</f>
        <v>0</v>
      </c>
      <c r="AA54" s="1">
        <f>EndBalance</f>
        <v>1006689.7461460818</v>
      </c>
      <c r="AD54" s="1" t="e">
        <f>IF(Calculations!B54&lt;DesiredRetirementAge,K54,NA())</f>
        <v>#N/A</v>
      </c>
      <c r="AE54" s="1">
        <f>IF(Calculations!B54&gt;=(DesiredRetirementAge-1),K54,NA())</f>
        <v>593385.47484257538</v>
      </c>
      <c r="AF54" s="1"/>
      <c r="AH54" s="1">
        <f t="shared" si="0"/>
        <v>708093.78911532334</v>
      </c>
      <c r="AJ54" s="1"/>
    </row>
    <row r="55" spans="2:36" x14ac:dyDescent="0.25">
      <c r="B55">
        <f>Age</f>
        <v>75</v>
      </c>
      <c r="C55" s="1">
        <f>Salary</f>
        <v>0</v>
      </c>
      <c r="D55" s="1"/>
      <c r="E55" s="1"/>
      <c r="F55" s="1">
        <f>Balance</f>
        <v>593385.47484257538</v>
      </c>
      <c r="G55" s="1">
        <f>Interest</f>
        <v>37086.592177660961</v>
      </c>
      <c r="H55" s="1">
        <f>YearlySavings</f>
        <v>0</v>
      </c>
      <c r="I55" s="1">
        <f>DesiredRetirementIncome</f>
        <v>66241.189908445551</v>
      </c>
      <c r="J55" s="1">
        <f>PensionIncome</f>
        <v>0</v>
      </c>
      <c r="K55" s="1">
        <f>EndBalance</f>
        <v>564230.8771117907</v>
      </c>
      <c r="N55" s="1">
        <f>Balance_Under</f>
        <v>298595.95703075849</v>
      </c>
      <c r="O55" s="1">
        <f>Interest_Under</f>
        <v>15676.287744114821</v>
      </c>
      <c r="P55" s="1">
        <f>YearlySavings_Under</f>
        <v>0</v>
      </c>
      <c r="Q55" s="1">
        <f>DesiredRetirementIncome</f>
        <v>66241.189908445551</v>
      </c>
      <c r="R55" s="1">
        <f>PensionIncome_Under</f>
        <v>0</v>
      </c>
      <c r="S55" s="1">
        <f>EndBalance</f>
        <v>248031.05486642776</v>
      </c>
      <c r="V55" s="1">
        <f>Balance_Over</f>
        <v>1006689.7461460818</v>
      </c>
      <c r="W55" s="1">
        <f>Interest_Over</f>
        <v>72985.006595590923</v>
      </c>
      <c r="X55" s="1">
        <f>YearlySavings_Over</f>
        <v>0</v>
      </c>
      <c r="Y55" s="1">
        <f>DesiredRetirementIncome</f>
        <v>66241.189908445551</v>
      </c>
      <c r="Z55" s="1">
        <f>PensionIncome_Over</f>
        <v>0</v>
      </c>
      <c r="AA55" s="1">
        <f>EndBalance</f>
        <v>1013433.5628332272</v>
      </c>
      <c r="AD55" s="1" t="e">
        <f>IF(Calculations!B55&lt;DesiredRetirementAge,K55,NA())</f>
        <v>#N/A</v>
      </c>
      <c r="AE55" s="1">
        <f>IF(Calculations!B55&gt;=(DesiredRetirementAge-1),K55,NA())</f>
        <v>564230.8771117907</v>
      </c>
      <c r="AF55" s="1"/>
      <c r="AH55" s="1">
        <f t="shared" si="0"/>
        <v>765402.50796679943</v>
      </c>
      <c r="AJ55" s="1"/>
    </row>
    <row r="56" spans="2:36" x14ac:dyDescent="0.25">
      <c r="B56">
        <f>Age</f>
        <v>76</v>
      </c>
      <c r="C56" s="1">
        <f>Salary</f>
        <v>0</v>
      </c>
      <c r="D56" s="1"/>
      <c r="E56" s="1"/>
      <c r="F56" s="1">
        <f>Balance</f>
        <v>564230.8771117907</v>
      </c>
      <c r="G56" s="1">
        <f>Interest</f>
        <v>35264.429819486919</v>
      </c>
      <c r="H56" s="1">
        <f>YearlySavings</f>
        <v>0</v>
      </c>
      <c r="I56" s="1">
        <f>DesiredRetirementIncome</f>
        <v>67566.013706614467</v>
      </c>
      <c r="J56" s="1">
        <f>PensionIncome</f>
        <v>0</v>
      </c>
      <c r="K56" s="1">
        <f>EndBalance</f>
        <v>531929.29322466312</v>
      </c>
      <c r="N56" s="1">
        <f>Balance_Under</f>
        <v>248031.05486642776</v>
      </c>
      <c r="O56" s="1">
        <f>Interest_Under</f>
        <v>13021.630380487457</v>
      </c>
      <c r="P56" s="1">
        <f>YearlySavings_Under</f>
        <v>0</v>
      </c>
      <c r="Q56" s="1">
        <f>DesiredRetirementIncome</f>
        <v>67566.013706614467</v>
      </c>
      <c r="R56" s="1">
        <f>PensionIncome_Under</f>
        <v>0</v>
      </c>
      <c r="S56" s="1">
        <f>EndBalance</f>
        <v>193486.67154030074</v>
      </c>
      <c r="V56" s="1">
        <f>Balance_Over</f>
        <v>1013433.5628332272</v>
      </c>
      <c r="W56" s="1">
        <f>Interest_Over</f>
        <v>73473.933305408966</v>
      </c>
      <c r="X56" s="1">
        <f>YearlySavings_Over</f>
        <v>0</v>
      </c>
      <c r="Y56" s="1">
        <f>DesiredRetirementIncome</f>
        <v>67566.013706614467</v>
      </c>
      <c r="Z56" s="1">
        <f>PensionIncome_Over</f>
        <v>0</v>
      </c>
      <c r="AA56" s="1">
        <f>EndBalance</f>
        <v>1019341.4824320218</v>
      </c>
      <c r="AD56" s="1" t="e">
        <f>IF(Calculations!B56&lt;DesiredRetirementAge,K56,NA())</f>
        <v>#N/A</v>
      </c>
      <c r="AE56" s="1">
        <f>IF(Calculations!B56&gt;=(DesiredRetirementAge-1),K56,NA())</f>
        <v>531929.29322466312</v>
      </c>
      <c r="AF56" s="1"/>
      <c r="AH56" s="1">
        <f t="shared" si="0"/>
        <v>825854.81089172105</v>
      </c>
      <c r="AJ56" s="1"/>
    </row>
    <row r="57" spans="2:36" x14ac:dyDescent="0.25">
      <c r="B57">
        <f>Age</f>
        <v>77</v>
      </c>
      <c r="C57" s="1">
        <f>Salary</f>
        <v>0</v>
      </c>
      <c r="D57" s="1"/>
      <c r="E57" s="1"/>
      <c r="F57" s="1">
        <f>Balance</f>
        <v>531929.29322466312</v>
      </c>
      <c r="G57" s="1">
        <f>Interest</f>
        <v>33245.580826541445</v>
      </c>
      <c r="H57" s="1">
        <f>YearlySavings</f>
        <v>0</v>
      </c>
      <c r="I57" s="1">
        <f>DesiredRetirementIncome</f>
        <v>68917.333980746742</v>
      </c>
      <c r="J57" s="1">
        <f>PensionIncome</f>
        <v>0</v>
      </c>
      <c r="K57" s="1">
        <f>EndBalance</f>
        <v>496257.54007045779</v>
      </c>
      <c r="N57" s="1">
        <f>Balance_Under</f>
        <v>193486.67154030074</v>
      </c>
      <c r="O57" s="1">
        <f>Interest_Under</f>
        <v>10158.050255865788</v>
      </c>
      <c r="P57" s="1">
        <f>YearlySavings_Under</f>
        <v>0</v>
      </c>
      <c r="Q57" s="1">
        <f>DesiredRetirementIncome</f>
        <v>68917.333980746742</v>
      </c>
      <c r="R57" s="1">
        <f>PensionIncome_Under</f>
        <v>0</v>
      </c>
      <c r="S57" s="1">
        <f>EndBalance</f>
        <v>134727.38781541979</v>
      </c>
      <c r="V57" s="1">
        <f>Balance_Over</f>
        <v>1019341.4824320218</v>
      </c>
      <c r="W57" s="1">
        <f>Interest_Over</f>
        <v>73902.257476321567</v>
      </c>
      <c r="X57" s="1">
        <f>YearlySavings_Over</f>
        <v>0</v>
      </c>
      <c r="Y57" s="1">
        <f>DesiredRetirementIncome</f>
        <v>68917.333980746742</v>
      </c>
      <c r="Z57" s="1">
        <f>PensionIncome_Over</f>
        <v>0</v>
      </c>
      <c r="AA57" s="1">
        <f>EndBalance</f>
        <v>1024326.4059275966</v>
      </c>
      <c r="AD57" s="1" t="e">
        <f>IF(Calculations!B57&lt;DesiredRetirementAge,K57,NA())</f>
        <v>#N/A</v>
      </c>
      <c r="AE57" s="1">
        <f>IF(Calculations!B57&gt;=(DesiredRetirementAge-1),K57,NA())</f>
        <v>496257.54007045779</v>
      </c>
      <c r="AF57" s="1"/>
      <c r="AH57" s="1">
        <f t="shared" si="0"/>
        <v>889599.0181121768</v>
      </c>
    </row>
    <row r="58" spans="2:36" x14ac:dyDescent="0.25">
      <c r="B58">
        <f>Age</f>
        <v>78</v>
      </c>
      <c r="C58" s="1">
        <f>Salary</f>
        <v>0</v>
      </c>
      <c r="D58" s="1"/>
      <c r="E58" s="1"/>
      <c r="F58" s="1">
        <f>Balance</f>
        <v>496257.54007045779</v>
      </c>
      <c r="G58" s="1">
        <f>Interest</f>
        <v>31016.096254403612</v>
      </c>
      <c r="H58" s="1">
        <f>YearlySavings</f>
        <v>0</v>
      </c>
      <c r="I58" s="1">
        <f>DesiredRetirementIncome</f>
        <v>70295.680660361686</v>
      </c>
      <c r="J58" s="1">
        <f>PensionIncome</f>
        <v>0</v>
      </c>
      <c r="K58" s="1">
        <f>EndBalance</f>
        <v>456977.95566449978</v>
      </c>
      <c r="N58" s="1">
        <f>Balance_Under</f>
        <v>134727.38781541979</v>
      </c>
      <c r="O58" s="1">
        <f>Interest_Under</f>
        <v>7073.1878603095383</v>
      </c>
      <c r="P58" s="1">
        <f>YearlySavings_Under</f>
        <v>0</v>
      </c>
      <c r="Q58" s="1">
        <f>DesiredRetirementIncome</f>
        <v>70295.680660361686</v>
      </c>
      <c r="R58" s="1">
        <f>PensionIncome_Under</f>
        <v>0</v>
      </c>
      <c r="S58" s="1">
        <f>EndBalance</f>
        <v>71504.895015367627</v>
      </c>
      <c r="V58" s="1">
        <f>Balance_Over</f>
        <v>1024326.4059275966</v>
      </c>
      <c r="W58" s="1">
        <f>Interest_Over</f>
        <v>74263.664429750745</v>
      </c>
      <c r="X58" s="1">
        <f>YearlySavings_Over</f>
        <v>0</v>
      </c>
      <c r="Y58" s="1">
        <f>DesiredRetirementIncome</f>
        <v>70295.680660361686</v>
      </c>
      <c r="Z58" s="1">
        <f>PensionIncome_Over</f>
        <v>0</v>
      </c>
      <c r="AA58" s="1">
        <f>EndBalance</f>
        <v>1028294.3896969857</v>
      </c>
      <c r="AD58" s="1" t="e">
        <f>IF(Calculations!B58&lt;DesiredRetirementAge,K58,NA())</f>
        <v>#N/A</v>
      </c>
      <c r="AE58" s="1">
        <f>IF(Calculations!B58&gt;=(DesiredRetirementAge-1),K58,NA())</f>
        <v>456977.95566449978</v>
      </c>
      <c r="AF58" s="1"/>
      <c r="AH58" s="1">
        <f t="shared" si="0"/>
        <v>956789.49468161806</v>
      </c>
    </row>
    <row r="59" spans="2:36" x14ac:dyDescent="0.25">
      <c r="B59">
        <f>Age</f>
        <v>79</v>
      </c>
      <c r="C59" s="1">
        <f>Salary</f>
        <v>0</v>
      </c>
      <c r="D59" s="1"/>
      <c r="E59" s="1"/>
      <c r="F59" s="1">
        <f>Balance</f>
        <v>456977.95566449978</v>
      </c>
      <c r="G59" s="1">
        <f>Interest</f>
        <v>28561.122229031236</v>
      </c>
      <c r="H59" s="1">
        <f>YearlySavings</f>
        <v>0</v>
      </c>
      <c r="I59" s="1">
        <f>DesiredRetirementIncome</f>
        <v>71701.594273568931</v>
      </c>
      <c r="J59" s="1">
        <f>PensionIncome</f>
        <v>0</v>
      </c>
      <c r="K59" s="1">
        <f>EndBalance</f>
        <v>413837.48361996206</v>
      </c>
      <c r="N59" s="1">
        <f>Balance_Under</f>
        <v>71504.895015367627</v>
      </c>
      <c r="O59" s="1">
        <f>Interest_Under</f>
        <v>3754.0069883068004</v>
      </c>
      <c r="P59" s="1">
        <f>YearlySavings_Under</f>
        <v>0</v>
      </c>
      <c r="Q59" s="1">
        <f>DesiredRetirementIncome</f>
        <v>71701.594273568931</v>
      </c>
      <c r="R59" s="1">
        <f>PensionIncome_Under</f>
        <v>0</v>
      </c>
      <c r="S59" s="1">
        <f>EndBalance</f>
        <v>3557.3077301055018</v>
      </c>
      <c r="V59" s="1">
        <f>Balance_Over</f>
        <v>1028294.3896969857</v>
      </c>
      <c r="W59" s="1">
        <f>Interest_Over</f>
        <v>74551.34325303146</v>
      </c>
      <c r="X59" s="1">
        <f>YearlySavings_Over</f>
        <v>0</v>
      </c>
      <c r="Y59" s="1">
        <f>DesiredRetirementIncome</f>
        <v>71701.594273568931</v>
      </c>
      <c r="Z59" s="1">
        <f>PensionIncome_Over</f>
        <v>0</v>
      </c>
      <c r="AA59" s="1">
        <f>EndBalance</f>
        <v>1031144.1386764481</v>
      </c>
      <c r="AD59" s="1" t="e">
        <f>IF(Calculations!B59&lt;DesiredRetirementAge,K59,NA())</f>
        <v>#N/A</v>
      </c>
      <c r="AE59" s="1">
        <f>IF(Calculations!B59&gt;=(DesiredRetirementAge-1),K59,NA())</f>
        <v>413837.48361996206</v>
      </c>
      <c r="AF59" s="1"/>
      <c r="AH59" s="1">
        <f t="shared" si="0"/>
        <v>1027586.8309463427</v>
      </c>
    </row>
    <row r="60" spans="2:36" x14ac:dyDescent="0.25">
      <c r="B60">
        <f>Age</f>
        <v>80</v>
      </c>
      <c r="C60" s="1">
        <f>Salary</f>
        <v>0</v>
      </c>
      <c r="D60" s="1"/>
      <c r="E60" s="1"/>
      <c r="F60" s="1">
        <f>Balance</f>
        <v>413837.48361996206</v>
      </c>
      <c r="G60" s="1">
        <f>Interest</f>
        <v>25864.842726247629</v>
      </c>
      <c r="H60" s="1">
        <f>YearlySavings</f>
        <v>0</v>
      </c>
      <c r="I60" s="1">
        <f>DesiredRetirementIncome</f>
        <v>73135.626159040301</v>
      </c>
      <c r="J60" s="1">
        <f>PensionIncome</f>
        <v>0</v>
      </c>
      <c r="K60" s="1">
        <f>EndBalance</f>
        <v>366566.70018716936</v>
      </c>
      <c r="N60" s="1">
        <f>Balance_Under</f>
        <v>3557.3077301055018</v>
      </c>
      <c r="O60" s="1">
        <f>Interest_Under</f>
        <v>186.75865583053883</v>
      </c>
      <c r="P60" s="1">
        <f>YearlySavings_Under</f>
        <v>0</v>
      </c>
      <c r="Q60" s="1">
        <f>DesiredRetirementIncome</f>
        <v>73135.626159040301</v>
      </c>
      <c r="R60" s="1">
        <f>PensionIncome_Under</f>
        <v>0</v>
      </c>
      <c r="S60" s="1">
        <f>EndBalance</f>
        <v>-69391.559773104265</v>
      </c>
      <c r="V60" s="1">
        <f>Balance_Over</f>
        <v>1031144.1386764481</v>
      </c>
      <c r="W60" s="1">
        <f>Interest_Over</f>
        <v>74757.950054042492</v>
      </c>
      <c r="X60" s="1">
        <f>YearlySavings_Over</f>
        <v>0</v>
      </c>
      <c r="Y60" s="1">
        <f>DesiredRetirementIncome</f>
        <v>73135.626159040301</v>
      </c>
      <c r="Z60" s="1">
        <f>PensionIncome_Over</f>
        <v>0</v>
      </c>
      <c r="AA60" s="1">
        <f>EndBalance</f>
        <v>1032766.4625714503</v>
      </c>
      <c r="AD60" s="1" t="e">
        <f>IF(Calculations!B60&lt;DesiredRetirementAge,K60,NA())</f>
        <v>#N/A</v>
      </c>
      <c r="AE60" s="1">
        <f>IF(Calculations!B60&gt;=(DesiredRetirementAge-1),K60,NA())</f>
        <v>366566.70018716936</v>
      </c>
      <c r="AF60" s="1"/>
      <c r="AH60" s="1">
        <f t="shared" si="0"/>
        <v>1102158.0223445545</v>
      </c>
    </row>
    <row r="61" spans="2:36" x14ac:dyDescent="0.25">
      <c r="B61">
        <f>Age</f>
        <v>81</v>
      </c>
      <c r="C61" s="1">
        <f>Salary</f>
        <v>0</v>
      </c>
      <c r="D61" s="1"/>
      <c r="E61" s="1"/>
      <c r="F61" s="1">
        <f>Balance</f>
        <v>366566.70018716936</v>
      </c>
      <c r="G61" s="1">
        <f>Interest</f>
        <v>22910.418761698085</v>
      </c>
      <c r="H61" s="1">
        <f>YearlySavings</f>
        <v>0</v>
      </c>
      <c r="I61" s="1">
        <f>DesiredRetirementIncome</f>
        <v>74598.338682221118</v>
      </c>
      <c r="J61" s="1">
        <f>PensionIncome</f>
        <v>0</v>
      </c>
      <c r="K61" s="1">
        <f>EndBalance</f>
        <v>314878.7802666463</v>
      </c>
      <c r="N61" s="1">
        <f>Balance_Under</f>
        <v>-69391.559773104265</v>
      </c>
      <c r="O61" s="1">
        <f>Interest_Under</f>
        <v>-3643.0568880879737</v>
      </c>
      <c r="P61" s="1">
        <f>YearlySavings_Under</f>
        <v>0</v>
      </c>
      <c r="Q61" s="1">
        <f>DesiredRetirementIncome</f>
        <v>74598.338682221118</v>
      </c>
      <c r="R61" s="1">
        <f>PensionIncome_Under</f>
        <v>0</v>
      </c>
      <c r="S61" s="1">
        <f>EndBalance</f>
        <v>-147632.95534341334</v>
      </c>
      <c r="V61" s="1">
        <f>Balance_Over</f>
        <v>1032766.4625714503</v>
      </c>
      <c r="W61" s="1">
        <f>Interest_Over</f>
        <v>74875.568536430146</v>
      </c>
      <c r="X61" s="1">
        <f>YearlySavings_Over</f>
        <v>0</v>
      </c>
      <c r="Y61" s="1">
        <f>DesiredRetirementIncome</f>
        <v>74598.338682221118</v>
      </c>
      <c r="Z61" s="1">
        <f>PensionIncome_Over</f>
        <v>0</v>
      </c>
      <c r="AA61" s="1">
        <f>EndBalance</f>
        <v>1033043.6924256593</v>
      </c>
      <c r="AD61" s="1" t="e">
        <f>IF(Calculations!B61&lt;DesiredRetirementAge,K61,NA())</f>
        <v>#N/A</v>
      </c>
      <c r="AE61" s="1">
        <f>IF(Calculations!B61&gt;=(DesiredRetirementAge-1),K61,NA())</f>
        <v>314878.7802666463</v>
      </c>
      <c r="AF61" s="1"/>
      <c r="AH61" s="1">
        <f t="shared" si="0"/>
        <v>1180676.6477690726</v>
      </c>
    </row>
    <row r="62" spans="2:36" x14ac:dyDescent="0.25">
      <c r="B62">
        <f>Age</f>
        <v>82</v>
      </c>
      <c r="C62" s="1">
        <f>Salary</f>
        <v>0</v>
      </c>
      <c r="D62" s="1"/>
      <c r="E62" s="1"/>
      <c r="F62" s="1">
        <f>Balance</f>
        <v>314878.7802666463</v>
      </c>
      <c r="G62" s="1">
        <f>Interest</f>
        <v>19679.923766665393</v>
      </c>
      <c r="H62" s="1">
        <f>YearlySavings</f>
        <v>0</v>
      </c>
      <c r="I62" s="1">
        <f>DesiredRetirementIncome</f>
        <v>76090.305455865513</v>
      </c>
      <c r="J62" s="1">
        <f>PensionIncome</f>
        <v>0</v>
      </c>
      <c r="K62" s="1">
        <f>EndBalance</f>
        <v>258468.39857744618</v>
      </c>
      <c r="N62" s="1">
        <f>Balance_Under</f>
        <v>-147632.95534341334</v>
      </c>
      <c r="O62" s="1">
        <f>Interest_Under</f>
        <v>-7750.7301555291997</v>
      </c>
      <c r="P62" s="1">
        <f>YearlySavings_Under</f>
        <v>0</v>
      </c>
      <c r="Q62" s="1">
        <f>DesiredRetirementIncome</f>
        <v>76090.305455865513</v>
      </c>
      <c r="R62" s="1">
        <f>PensionIncome_Under</f>
        <v>0</v>
      </c>
      <c r="S62" s="1">
        <f>EndBalance</f>
        <v>-231473.99095480805</v>
      </c>
      <c r="V62" s="1">
        <f>Balance_Over</f>
        <v>1033043.6924256593</v>
      </c>
      <c r="W62" s="1">
        <f>Interest_Over</f>
        <v>74895.667700860286</v>
      </c>
      <c r="X62" s="1">
        <f>YearlySavings_Over</f>
        <v>0</v>
      </c>
      <c r="Y62" s="1">
        <f>DesiredRetirementIncome</f>
        <v>76090.305455865513</v>
      </c>
      <c r="Z62" s="1">
        <f>PensionIncome_Over</f>
        <v>0</v>
      </c>
      <c r="AA62" s="1">
        <f>EndBalance</f>
        <v>1031849.054670654</v>
      </c>
      <c r="AD62" s="1" t="e">
        <f>IF(Calculations!B62&lt;DesiredRetirementAge,K62,NA())</f>
        <v>#N/A</v>
      </c>
      <c r="AE62" s="1">
        <f>IF(Calculations!B62&gt;=(DesiredRetirementAge-1),K62,NA())</f>
        <v>258468.39857744618</v>
      </c>
      <c r="AF62" s="1"/>
      <c r="AH62" s="1">
        <f t="shared" si="0"/>
        <v>1263323.045625462</v>
      </c>
    </row>
    <row r="63" spans="2:36" x14ac:dyDescent="0.25">
      <c r="B63">
        <f>Age</f>
        <v>83</v>
      </c>
      <c r="C63" s="1">
        <f>Salary</f>
        <v>0</v>
      </c>
      <c r="D63" s="1"/>
      <c r="E63" s="1"/>
      <c r="F63" s="1">
        <f>Balance</f>
        <v>258468.39857744618</v>
      </c>
      <c r="G63" s="1">
        <f>Interest</f>
        <v>16154.274911090386</v>
      </c>
      <c r="H63" s="1">
        <f>YearlySavings</f>
        <v>0</v>
      </c>
      <c r="I63" s="1">
        <f>DesiredRetirementIncome</f>
        <v>77612.111564982828</v>
      </c>
      <c r="J63" s="1">
        <f>PensionIncome</f>
        <v>0</v>
      </c>
      <c r="K63" s="1">
        <f>EndBalance</f>
        <v>197010.56192355373</v>
      </c>
      <c r="N63" s="1">
        <f>Balance_Under</f>
        <v>-231473.99095480805</v>
      </c>
      <c r="O63" s="1">
        <f>Interest_Under</f>
        <v>-12152.384525127422</v>
      </c>
      <c r="P63" s="1">
        <f>YearlySavings_Under</f>
        <v>0</v>
      </c>
      <c r="Q63" s="1">
        <f>DesiredRetirementIncome</f>
        <v>77612.111564982828</v>
      </c>
      <c r="R63" s="1">
        <f>PensionIncome_Under</f>
        <v>0</v>
      </c>
      <c r="S63" s="1">
        <f>EndBalance</f>
        <v>-321238.48704491829</v>
      </c>
      <c r="V63" s="1">
        <f>Balance_Over</f>
        <v>1031849.054670654</v>
      </c>
      <c r="W63" s="1">
        <f>Interest_Over</f>
        <v>74809.056463622415</v>
      </c>
      <c r="X63" s="1">
        <f>YearlySavings_Over</f>
        <v>0</v>
      </c>
      <c r="Y63" s="1">
        <f>DesiredRetirementIncome</f>
        <v>77612.111564982828</v>
      </c>
      <c r="Z63" s="1">
        <f>PensionIncome_Over</f>
        <v>0</v>
      </c>
      <c r="AA63" s="1">
        <f>EndBalance</f>
        <v>1029045.9995692937</v>
      </c>
      <c r="AD63" s="1" t="e">
        <f>IF(Calculations!B63&lt;DesiredRetirementAge,K63,NA())</f>
        <v>#N/A</v>
      </c>
      <c r="AE63" s="1">
        <f>IF(Calculations!B63&gt;=(DesiredRetirementAge-1),K63,NA())</f>
        <v>197010.56192355373</v>
      </c>
      <c r="AF63" s="1"/>
      <c r="AH63" s="1">
        <f t="shared" si="0"/>
        <v>1350284.4866142119</v>
      </c>
    </row>
    <row r="64" spans="2:36" x14ac:dyDescent="0.25">
      <c r="B64">
        <f>Age</f>
        <v>84</v>
      </c>
      <c r="C64" s="1">
        <f>Salary</f>
        <v>0</v>
      </c>
      <c r="D64" s="1"/>
      <c r="E64" s="1"/>
      <c r="F64" s="1">
        <f>Balance</f>
        <v>197010.56192355373</v>
      </c>
      <c r="G64" s="1">
        <f>Interest</f>
        <v>12313.160120222108</v>
      </c>
      <c r="H64" s="1">
        <f>YearlySavings</f>
        <v>0</v>
      </c>
      <c r="I64" s="1">
        <f>DesiredRetirementIncome</f>
        <v>79164.353796282492</v>
      </c>
      <c r="J64" s="1">
        <f>PensionIncome</f>
        <v>0</v>
      </c>
      <c r="K64" s="1">
        <f>EndBalance</f>
        <v>130159.36824749334</v>
      </c>
      <c r="N64" s="1">
        <f>Balance_Under</f>
        <v>-321238.48704491829</v>
      </c>
      <c r="O64" s="1">
        <f>Interest_Under</f>
        <v>-16865.02056985821</v>
      </c>
      <c r="P64" s="1">
        <f>YearlySavings_Under</f>
        <v>0</v>
      </c>
      <c r="Q64" s="1">
        <f>DesiredRetirementIncome</f>
        <v>79164.353796282492</v>
      </c>
      <c r="R64" s="1">
        <f>PensionIncome_Under</f>
        <v>0</v>
      </c>
      <c r="S64" s="1">
        <f>EndBalance</f>
        <v>-417267.86141105898</v>
      </c>
      <c r="V64" s="1">
        <f>Balance_Over</f>
        <v>1029045.9995692937</v>
      </c>
      <c r="W64" s="1">
        <f>Interest_Over</f>
        <v>74605.834968773794</v>
      </c>
      <c r="X64" s="1">
        <f>YearlySavings_Over</f>
        <v>0</v>
      </c>
      <c r="Y64" s="1">
        <f>DesiredRetirementIncome</f>
        <v>79164.353796282492</v>
      </c>
      <c r="Z64" s="1">
        <f>PensionIncome_Over</f>
        <v>0</v>
      </c>
      <c r="AA64" s="1">
        <f>EndBalance</f>
        <v>1024487.4807417849</v>
      </c>
      <c r="AD64" s="1" t="e">
        <f>IF(Calculations!B64&lt;DesiredRetirementAge,K64,NA())</f>
        <v>#N/A</v>
      </c>
      <c r="AE64" s="1">
        <f>IF(Calculations!B64&gt;=(DesiredRetirementAge-1),K64,NA())</f>
        <v>130159.36824749334</v>
      </c>
      <c r="AF64" s="1"/>
      <c r="AH64" s="1">
        <f t="shared" si="0"/>
        <v>1441755.342152844</v>
      </c>
    </row>
    <row r="65" spans="2:34" x14ac:dyDescent="0.25">
      <c r="B65" t="e">
        <f>Age</f>
        <v>#N/A</v>
      </c>
      <c r="C65" s="1" t="e">
        <f>Salary</f>
        <v>#N/A</v>
      </c>
      <c r="D65" s="1"/>
      <c r="E65" s="1"/>
      <c r="F65" s="1" t="e">
        <f>Balance</f>
        <v>#N/A</v>
      </c>
      <c r="G65" s="1" t="e">
        <f>Interest</f>
        <v>#N/A</v>
      </c>
      <c r="H65" s="1" t="e">
        <f>YearlySavings</f>
        <v>#N/A</v>
      </c>
      <c r="I65" s="1" t="e">
        <f>DesiredRetirementIncome</f>
        <v>#N/A</v>
      </c>
      <c r="J65" s="1" t="e">
        <f>PensionIncome</f>
        <v>#N/A</v>
      </c>
      <c r="K65" s="1" t="e">
        <f>EndBalance</f>
        <v>#N/A</v>
      </c>
      <c r="N65" s="1" t="e">
        <f>Balance_Under</f>
        <v>#N/A</v>
      </c>
      <c r="O65" s="1" t="e">
        <f>Interest_Under</f>
        <v>#N/A</v>
      </c>
      <c r="P65" s="1" t="e">
        <f>YearlySavings_Under</f>
        <v>#N/A</v>
      </c>
      <c r="Q65" s="1" t="e">
        <f>DesiredRetirementIncome</f>
        <v>#N/A</v>
      </c>
      <c r="R65" s="1" t="e">
        <f>PensionIncome_Under</f>
        <v>#N/A</v>
      </c>
      <c r="S65" s="1" t="e">
        <f>EndBalance</f>
        <v>#N/A</v>
      </c>
      <c r="V65" s="1" t="e">
        <f>Balance_Over</f>
        <v>#N/A</v>
      </c>
      <c r="W65" s="1" t="e">
        <f>Interest_Over</f>
        <v>#N/A</v>
      </c>
      <c r="X65" s="1" t="e">
        <f>YearlySavings_Over</f>
        <v>#N/A</v>
      </c>
      <c r="Y65" s="1" t="e">
        <f>DesiredRetirementIncome</f>
        <v>#N/A</v>
      </c>
      <c r="Z65" s="1" t="e">
        <f>PensionIncome_Over</f>
        <v>#N/A</v>
      </c>
      <c r="AA65" s="1" t="e">
        <f>EndBalance</f>
        <v>#N/A</v>
      </c>
      <c r="AD65" s="1" t="e">
        <f>IF(Calculations!B65&lt;DesiredRetirementAge,K65,NA())</f>
        <v>#N/A</v>
      </c>
      <c r="AE65" s="1" t="e">
        <f>IF(Calculations!B65&gt;=(DesiredRetirementAge-1),K65,NA())</f>
        <v>#N/A</v>
      </c>
      <c r="AF65" s="1"/>
      <c r="AH65" s="1" t="e">
        <f t="shared" si="0"/>
        <v>#N/A</v>
      </c>
    </row>
    <row r="66" spans="2:34" x14ac:dyDescent="0.25">
      <c r="B66" t="e">
        <f>Age</f>
        <v>#N/A</v>
      </c>
      <c r="C66" s="1" t="e">
        <f>Salary</f>
        <v>#N/A</v>
      </c>
      <c r="D66" s="1"/>
      <c r="E66" s="1"/>
      <c r="F66" s="1" t="e">
        <f>Balance</f>
        <v>#N/A</v>
      </c>
      <c r="G66" s="1" t="e">
        <f>Interest</f>
        <v>#N/A</v>
      </c>
      <c r="H66" s="1" t="e">
        <f>YearlySavings</f>
        <v>#N/A</v>
      </c>
      <c r="I66" s="1" t="e">
        <f>DesiredRetirementIncome</f>
        <v>#N/A</v>
      </c>
      <c r="J66" s="1" t="e">
        <f>PensionIncome</f>
        <v>#N/A</v>
      </c>
      <c r="K66" s="1" t="e">
        <f>EndBalance</f>
        <v>#N/A</v>
      </c>
      <c r="N66" s="1" t="e">
        <f>Balance_Under</f>
        <v>#N/A</v>
      </c>
      <c r="O66" s="1" t="e">
        <f>Interest_Under</f>
        <v>#N/A</v>
      </c>
      <c r="P66" s="1" t="e">
        <f>YearlySavings_Under</f>
        <v>#N/A</v>
      </c>
      <c r="Q66" s="1" t="e">
        <f>DesiredRetirementIncome</f>
        <v>#N/A</v>
      </c>
      <c r="R66" s="1" t="e">
        <f>PensionIncome_Under</f>
        <v>#N/A</v>
      </c>
      <c r="S66" s="1" t="e">
        <f>EndBalance</f>
        <v>#N/A</v>
      </c>
      <c r="V66" s="1" t="e">
        <f>Balance_Over</f>
        <v>#N/A</v>
      </c>
      <c r="W66" s="1" t="e">
        <f>Interest_Over</f>
        <v>#N/A</v>
      </c>
      <c r="X66" s="1" t="e">
        <f>YearlySavings_Over</f>
        <v>#N/A</v>
      </c>
      <c r="Y66" s="1" t="e">
        <f>DesiredRetirementIncome</f>
        <v>#N/A</v>
      </c>
      <c r="Z66" s="1" t="e">
        <f>PensionIncome_Over</f>
        <v>#N/A</v>
      </c>
      <c r="AA66" s="1" t="e">
        <f>EndBalance</f>
        <v>#N/A</v>
      </c>
      <c r="AD66" s="1" t="e">
        <f>IF(Calculations!B66&lt;DesiredRetirementAge,K66,NA())</f>
        <v>#N/A</v>
      </c>
      <c r="AE66" s="1" t="e">
        <f>IF(Calculations!B66&gt;=(DesiredRetirementAge-1),K66,NA())</f>
        <v>#N/A</v>
      </c>
      <c r="AF66" s="1"/>
      <c r="AH66" s="1" t="e">
        <f t="shared" si="0"/>
        <v>#N/A</v>
      </c>
    </row>
    <row r="67" spans="2:34" x14ac:dyDescent="0.25">
      <c r="B67" t="e">
        <f>Age</f>
        <v>#N/A</v>
      </c>
      <c r="C67" s="1" t="e">
        <f>Salary</f>
        <v>#N/A</v>
      </c>
      <c r="D67" s="1"/>
      <c r="E67" s="1"/>
      <c r="F67" s="1" t="e">
        <f>Balance</f>
        <v>#N/A</v>
      </c>
      <c r="G67" s="1" t="e">
        <f>Interest</f>
        <v>#N/A</v>
      </c>
      <c r="H67" s="1" t="e">
        <f>YearlySavings</f>
        <v>#N/A</v>
      </c>
      <c r="I67" s="1" t="e">
        <f>DesiredRetirementIncome</f>
        <v>#N/A</v>
      </c>
      <c r="J67" s="1" t="e">
        <f>PensionIncome</f>
        <v>#N/A</v>
      </c>
      <c r="K67" s="1" t="e">
        <f>EndBalance</f>
        <v>#N/A</v>
      </c>
      <c r="N67" s="1" t="e">
        <f>Balance_Under</f>
        <v>#N/A</v>
      </c>
      <c r="O67" s="1" t="e">
        <f>Interest_Under</f>
        <v>#N/A</v>
      </c>
      <c r="P67" s="1" t="e">
        <f>YearlySavings_Under</f>
        <v>#N/A</v>
      </c>
      <c r="Q67" s="1" t="e">
        <f>DesiredRetirementIncome</f>
        <v>#N/A</v>
      </c>
      <c r="R67" s="1" t="e">
        <f>PensionIncome_Under</f>
        <v>#N/A</v>
      </c>
      <c r="S67" s="1" t="e">
        <f>EndBalance</f>
        <v>#N/A</v>
      </c>
      <c r="V67" s="1" t="e">
        <f>Balance_Over</f>
        <v>#N/A</v>
      </c>
      <c r="W67" s="1" t="e">
        <f>Interest_Over</f>
        <v>#N/A</v>
      </c>
      <c r="X67" s="1" t="e">
        <f>YearlySavings_Over</f>
        <v>#N/A</v>
      </c>
      <c r="Y67" s="1" t="e">
        <f>DesiredRetirementIncome</f>
        <v>#N/A</v>
      </c>
      <c r="Z67" s="1" t="e">
        <f>PensionIncome_Over</f>
        <v>#N/A</v>
      </c>
      <c r="AA67" s="1" t="e">
        <f>EndBalance</f>
        <v>#N/A</v>
      </c>
      <c r="AD67" s="1" t="e">
        <f>IF(Calculations!B67&lt;DesiredRetirementAge,K67,NA())</f>
        <v>#N/A</v>
      </c>
      <c r="AE67" s="1" t="e">
        <f>IF(Calculations!B67&gt;=(DesiredRetirementAge-1),K67,NA())</f>
        <v>#N/A</v>
      </c>
      <c r="AF67" s="1"/>
      <c r="AH67" s="1" t="e">
        <f t="shared" si="0"/>
        <v>#N/A</v>
      </c>
    </row>
    <row r="68" spans="2:34" x14ac:dyDescent="0.25">
      <c r="B68" t="e">
        <f>Age</f>
        <v>#N/A</v>
      </c>
      <c r="C68" s="1" t="e">
        <f>Salary</f>
        <v>#N/A</v>
      </c>
      <c r="D68" s="1"/>
      <c r="E68" s="1"/>
      <c r="F68" s="1" t="e">
        <f>Balance</f>
        <v>#N/A</v>
      </c>
      <c r="G68" s="1" t="e">
        <f>Interest</f>
        <v>#N/A</v>
      </c>
      <c r="H68" s="1" t="e">
        <f>YearlySavings</f>
        <v>#N/A</v>
      </c>
      <c r="I68" s="1" t="e">
        <f>DesiredRetirementIncome</f>
        <v>#N/A</v>
      </c>
      <c r="J68" s="1" t="e">
        <f>PensionIncome</f>
        <v>#N/A</v>
      </c>
      <c r="K68" s="1" t="e">
        <f>EndBalance</f>
        <v>#N/A</v>
      </c>
      <c r="N68" s="1" t="e">
        <f>Balance_Under</f>
        <v>#N/A</v>
      </c>
      <c r="O68" s="1" t="e">
        <f>Interest_Under</f>
        <v>#N/A</v>
      </c>
      <c r="P68" s="1" t="e">
        <f>YearlySavings_Under</f>
        <v>#N/A</v>
      </c>
      <c r="Q68" s="1" t="e">
        <f>DesiredRetirementIncome</f>
        <v>#N/A</v>
      </c>
      <c r="R68" s="1" t="e">
        <f>PensionIncome_Under</f>
        <v>#N/A</v>
      </c>
      <c r="S68" s="1" t="e">
        <f>EndBalance</f>
        <v>#N/A</v>
      </c>
      <c r="V68" s="1" t="e">
        <f>Balance_Over</f>
        <v>#N/A</v>
      </c>
      <c r="W68" s="1" t="e">
        <f>Interest_Over</f>
        <v>#N/A</v>
      </c>
      <c r="X68" s="1" t="e">
        <f>YearlySavings_Over</f>
        <v>#N/A</v>
      </c>
      <c r="Y68" s="1" t="e">
        <f>DesiredRetirementIncome</f>
        <v>#N/A</v>
      </c>
      <c r="Z68" s="1" t="e">
        <f>PensionIncome_Over</f>
        <v>#N/A</v>
      </c>
      <c r="AA68" s="1" t="e">
        <f>EndBalance</f>
        <v>#N/A</v>
      </c>
      <c r="AD68" s="1" t="e">
        <f>IF(Calculations!B68&lt;DesiredRetirementAge,K68,NA())</f>
        <v>#N/A</v>
      </c>
      <c r="AE68" s="1" t="e">
        <f>IF(Calculations!B68&gt;=(DesiredRetirementAge-1),K68,NA())</f>
        <v>#N/A</v>
      </c>
      <c r="AF68" s="1"/>
      <c r="AH68" s="1" t="e">
        <f t="shared" si="0"/>
        <v>#N/A</v>
      </c>
    </row>
    <row r="69" spans="2:34" x14ac:dyDescent="0.25">
      <c r="B69" t="e">
        <f>Age</f>
        <v>#N/A</v>
      </c>
      <c r="C69" s="1" t="e">
        <f>Salary</f>
        <v>#N/A</v>
      </c>
      <c r="D69" s="1"/>
      <c r="E69" s="1"/>
      <c r="F69" s="1" t="e">
        <f>Balance</f>
        <v>#N/A</v>
      </c>
      <c r="G69" s="1" t="e">
        <f>Interest</f>
        <v>#N/A</v>
      </c>
      <c r="H69" s="1" t="e">
        <f>YearlySavings</f>
        <v>#N/A</v>
      </c>
      <c r="I69" s="1" t="e">
        <f>DesiredRetirementIncome</f>
        <v>#N/A</v>
      </c>
      <c r="J69" s="1" t="e">
        <f>PensionIncome</f>
        <v>#N/A</v>
      </c>
      <c r="K69" s="1" t="e">
        <f>EndBalance</f>
        <v>#N/A</v>
      </c>
      <c r="N69" s="1" t="e">
        <f>Balance_Under</f>
        <v>#N/A</v>
      </c>
      <c r="O69" s="1" t="e">
        <f>Interest_Under</f>
        <v>#N/A</v>
      </c>
      <c r="P69" s="1" t="e">
        <f>YearlySavings_Under</f>
        <v>#N/A</v>
      </c>
      <c r="Q69" s="1" t="e">
        <f>DesiredRetirementIncome</f>
        <v>#N/A</v>
      </c>
      <c r="R69" s="1" t="e">
        <f>PensionIncome_Under</f>
        <v>#N/A</v>
      </c>
      <c r="S69" s="1" t="e">
        <f>EndBalance</f>
        <v>#N/A</v>
      </c>
      <c r="V69" s="1" t="e">
        <f>Balance_Over</f>
        <v>#N/A</v>
      </c>
      <c r="W69" s="1" t="e">
        <f>Interest_Over</f>
        <v>#N/A</v>
      </c>
      <c r="X69" s="1" t="e">
        <f>YearlySavings_Over</f>
        <v>#N/A</v>
      </c>
      <c r="Y69" s="1" t="e">
        <f>DesiredRetirementIncome</f>
        <v>#N/A</v>
      </c>
      <c r="Z69" s="1" t="e">
        <f>PensionIncome_Over</f>
        <v>#N/A</v>
      </c>
      <c r="AA69" s="1" t="e">
        <f>EndBalance</f>
        <v>#N/A</v>
      </c>
      <c r="AD69" s="1" t="e">
        <f>IF(Calculations!B69&lt;DesiredRetirementAge,K69,NA())</f>
        <v>#N/A</v>
      </c>
      <c r="AE69" s="1" t="e">
        <f>IF(Calculations!B69&gt;=(DesiredRetirementAge-1),K69,NA())</f>
        <v>#N/A</v>
      </c>
      <c r="AF69" s="1"/>
      <c r="AH69" s="1" t="e">
        <f t="shared" si="0"/>
        <v>#N/A</v>
      </c>
    </row>
    <row r="70" spans="2:34" x14ac:dyDescent="0.25">
      <c r="B70" t="e">
        <f>Age</f>
        <v>#N/A</v>
      </c>
      <c r="C70" s="1" t="e">
        <f>Salary</f>
        <v>#N/A</v>
      </c>
      <c r="D70" s="1"/>
      <c r="E70" s="1"/>
      <c r="F70" s="1" t="e">
        <f>Balance</f>
        <v>#N/A</v>
      </c>
      <c r="G70" s="1" t="e">
        <f>Interest</f>
        <v>#N/A</v>
      </c>
      <c r="H70" s="1" t="e">
        <f>YearlySavings</f>
        <v>#N/A</v>
      </c>
      <c r="I70" s="1" t="e">
        <f>DesiredRetirementIncome</f>
        <v>#N/A</v>
      </c>
      <c r="J70" s="1" t="e">
        <f>PensionIncome</f>
        <v>#N/A</v>
      </c>
      <c r="K70" s="1" t="e">
        <f>EndBalance</f>
        <v>#N/A</v>
      </c>
      <c r="N70" s="1" t="e">
        <f>Balance_Under</f>
        <v>#N/A</v>
      </c>
      <c r="O70" s="1" t="e">
        <f>Interest_Under</f>
        <v>#N/A</v>
      </c>
      <c r="P70" s="1" t="e">
        <f>YearlySavings_Under</f>
        <v>#N/A</v>
      </c>
      <c r="Q70" s="1" t="e">
        <f>DesiredRetirementIncome</f>
        <v>#N/A</v>
      </c>
      <c r="R70" s="1" t="e">
        <f>PensionIncome_Under</f>
        <v>#N/A</v>
      </c>
      <c r="S70" s="1" t="e">
        <f>EndBalance</f>
        <v>#N/A</v>
      </c>
      <c r="V70" s="1" t="e">
        <f>Balance_Over</f>
        <v>#N/A</v>
      </c>
      <c r="W70" s="1" t="e">
        <f>Interest_Over</f>
        <v>#N/A</v>
      </c>
      <c r="X70" s="1" t="e">
        <f>YearlySavings_Over</f>
        <v>#N/A</v>
      </c>
      <c r="Y70" s="1" t="e">
        <f>DesiredRetirementIncome</f>
        <v>#N/A</v>
      </c>
      <c r="Z70" s="1" t="e">
        <f>PensionIncome_Over</f>
        <v>#N/A</v>
      </c>
      <c r="AA70" s="1" t="e">
        <f>EndBalance</f>
        <v>#N/A</v>
      </c>
      <c r="AD70" s="1" t="e">
        <f>IF(Calculations!B70&lt;DesiredRetirementAge,K70,NA())</f>
        <v>#N/A</v>
      </c>
      <c r="AE70" s="1" t="e">
        <f>IF(Calculations!B70&gt;=(DesiredRetirementAge-1),K70,NA())</f>
        <v>#N/A</v>
      </c>
      <c r="AF70" s="1"/>
      <c r="AH70" s="1" t="e">
        <f t="shared" si="0"/>
        <v>#N/A</v>
      </c>
    </row>
    <row r="71" spans="2:34" x14ac:dyDescent="0.25">
      <c r="B71" t="e">
        <f>Age</f>
        <v>#N/A</v>
      </c>
      <c r="C71" s="1" t="e">
        <f>Salary</f>
        <v>#N/A</v>
      </c>
      <c r="D71" s="1"/>
      <c r="E71" s="1"/>
      <c r="F71" s="1" t="e">
        <f>Balance</f>
        <v>#N/A</v>
      </c>
      <c r="G71" s="1" t="e">
        <f>Interest</f>
        <v>#N/A</v>
      </c>
      <c r="H71" s="1" t="e">
        <f>YearlySavings</f>
        <v>#N/A</v>
      </c>
      <c r="I71" s="1" t="e">
        <f>DesiredRetirementIncome</f>
        <v>#N/A</v>
      </c>
      <c r="J71" s="1" t="e">
        <f>PensionIncome</f>
        <v>#N/A</v>
      </c>
      <c r="K71" s="1" t="e">
        <f>EndBalance</f>
        <v>#N/A</v>
      </c>
      <c r="N71" s="1" t="e">
        <f>Balance_Under</f>
        <v>#N/A</v>
      </c>
      <c r="O71" s="1" t="e">
        <f>Interest_Under</f>
        <v>#N/A</v>
      </c>
      <c r="P71" s="1" t="e">
        <f>YearlySavings_Under</f>
        <v>#N/A</v>
      </c>
      <c r="Q71" s="1" t="e">
        <f>DesiredRetirementIncome</f>
        <v>#N/A</v>
      </c>
      <c r="R71" s="1" t="e">
        <f>PensionIncome_Under</f>
        <v>#N/A</v>
      </c>
      <c r="S71" s="1" t="e">
        <f>EndBalance</f>
        <v>#N/A</v>
      </c>
      <c r="V71" s="1" t="e">
        <f>Balance_Over</f>
        <v>#N/A</v>
      </c>
      <c r="W71" s="1" t="e">
        <f>Interest_Over</f>
        <v>#N/A</v>
      </c>
      <c r="X71" s="1" t="e">
        <f>YearlySavings_Over</f>
        <v>#N/A</v>
      </c>
      <c r="Y71" s="1" t="e">
        <f>DesiredRetirementIncome</f>
        <v>#N/A</v>
      </c>
      <c r="Z71" s="1" t="e">
        <f>PensionIncome_Over</f>
        <v>#N/A</v>
      </c>
      <c r="AA71" s="1" t="e">
        <f>EndBalance</f>
        <v>#N/A</v>
      </c>
      <c r="AD71" s="1" t="e">
        <f>IF(Calculations!B71&lt;DesiredRetirementAge,K71,NA())</f>
        <v>#N/A</v>
      </c>
      <c r="AE71" s="1" t="e">
        <f>IF(Calculations!B71&gt;=(DesiredRetirementAge-1),K71,NA())</f>
        <v>#N/A</v>
      </c>
      <c r="AF71" s="1"/>
      <c r="AH71" s="1" t="e">
        <f t="shared" si="0"/>
        <v>#N/A</v>
      </c>
    </row>
    <row r="72" spans="2:34" x14ac:dyDescent="0.25">
      <c r="B72" t="e">
        <f>Age</f>
        <v>#N/A</v>
      </c>
      <c r="C72" s="1" t="e">
        <f>Salary</f>
        <v>#N/A</v>
      </c>
      <c r="D72" s="1"/>
      <c r="E72" s="1"/>
      <c r="F72" s="1" t="e">
        <f>Balance</f>
        <v>#N/A</v>
      </c>
      <c r="G72" s="1" t="e">
        <f>Interest</f>
        <v>#N/A</v>
      </c>
      <c r="H72" s="1" t="e">
        <f>YearlySavings</f>
        <v>#N/A</v>
      </c>
      <c r="I72" s="1" t="e">
        <f>DesiredRetirementIncome</f>
        <v>#N/A</v>
      </c>
      <c r="J72" s="1" t="e">
        <f>PensionIncome</f>
        <v>#N/A</v>
      </c>
      <c r="K72" s="1" t="e">
        <f>EndBalance</f>
        <v>#N/A</v>
      </c>
      <c r="N72" s="1" t="e">
        <f>Balance_Under</f>
        <v>#N/A</v>
      </c>
      <c r="O72" s="1" t="e">
        <f>Interest_Under</f>
        <v>#N/A</v>
      </c>
      <c r="P72" s="1" t="e">
        <f>YearlySavings_Under</f>
        <v>#N/A</v>
      </c>
      <c r="Q72" s="1" t="e">
        <f>DesiredRetirementIncome</f>
        <v>#N/A</v>
      </c>
      <c r="R72" s="1" t="e">
        <f>PensionIncome_Under</f>
        <v>#N/A</v>
      </c>
      <c r="S72" s="1" t="e">
        <f>EndBalance</f>
        <v>#N/A</v>
      </c>
      <c r="V72" s="1" t="e">
        <f>Balance_Over</f>
        <v>#N/A</v>
      </c>
      <c r="W72" s="1" t="e">
        <f>Interest_Over</f>
        <v>#N/A</v>
      </c>
      <c r="X72" s="1" t="e">
        <f>YearlySavings_Over</f>
        <v>#N/A</v>
      </c>
      <c r="Y72" s="1" t="e">
        <f>DesiredRetirementIncome</f>
        <v>#N/A</v>
      </c>
      <c r="Z72" s="1" t="e">
        <f>PensionIncome_Over</f>
        <v>#N/A</v>
      </c>
      <c r="AA72" s="1" t="e">
        <f>EndBalance</f>
        <v>#N/A</v>
      </c>
      <c r="AD72" s="1" t="e">
        <f>IF(Calculations!B72&lt;DesiredRetirementAge,K72,NA())</f>
        <v>#N/A</v>
      </c>
      <c r="AE72" s="1" t="e">
        <f>IF(Calculations!B72&gt;=(DesiredRetirementAge-1),K72,NA())</f>
        <v>#N/A</v>
      </c>
      <c r="AF72" s="1"/>
      <c r="AH72" s="1" t="e">
        <f t="shared" si="0"/>
        <v>#N/A</v>
      </c>
    </row>
    <row r="73" spans="2:34" x14ac:dyDescent="0.25">
      <c r="B73" t="e">
        <f>Age</f>
        <v>#N/A</v>
      </c>
      <c r="C73" s="1" t="e">
        <f>Salary</f>
        <v>#N/A</v>
      </c>
      <c r="D73" s="1"/>
      <c r="E73" s="1"/>
      <c r="F73" s="1" t="e">
        <f>Balance</f>
        <v>#N/A</v>
      </c>
      <c r="G73" s="1" t="e">
        <f>Interest</f>
        <v>#N/A</v>
      </c>
      <c r="H73" s="1" t="e">
        <f>YearlySavings</f>
        <v>#N/A</v>
      </c>
      <c r="I73" s="1" t="e">
        <f>DesiredRetirementIncome</f>
        <v>#N/A</v>
      </c>
      <c r="J73" s="1" t="e">
        <f>PensionIncome</f>
        <v>#N/A</v>
      </c>
      <c r="K73" s="1" t="e">
        <f>EndBalance</f>
        <v>#N/A</v>
      </c>
      <c r="N73" s="1" t="e">
        <f>Balance_Under</f>
        <v>#N/A</v>
      </c>
      <c r="O73" s="1" t="e">
        <f>Interest_Under</f>
        <v>#N/A</v>
      </c>
      <c r="P73" s="1" t="e">
        <f>YearlySavings_Under</f>
        <v>#N/A</v>
      </c>
      <c r="Q73" s="1" t="e">
        <f>DesiredRetirementIncome</f>
        <v>#N/A</v>
      </c>
      <c r="R73" s="1" t="e">
        <f>PensionIncome_Under</f>
        <v>#N/A</v>
      </c>
      <c r="S73" s="1" t="e">
        <f>EndBalance</f>
        <v>#N/A</v>
      </c>
      <c r="V73" s="1" t="e">
        <f>Balance_Over</f>
        <v>#N/A</v>
      </c>
      <c r="W73" s="1" t="e">
        <f>Interest_Over</f>
        <v>#N/A</v>
      </c>
      <c r="X73" s="1" t="e">
        <f>YearlySavings_Over</f>
        <v>#N/A</v>
      </c>
      <c r="Y73" s="1" t="e">
        <f>DesiredRetirementIncome</f>
        <v>#N/A</v>
      </c>
      <c r="Z73" s="1" t="e">
        <f>PensionIncome_Over</f>
        <v>#N/A</v>
      </c>
      <c r="AA73" s="1" t="e">
        <f>EndBalance</f>
        <v>#N/A</v>
      </c>
      <c r="AD73" s="1" t="e">
        <f>IF(Calculations!B73&lt;DesiredRetirementAge,K73,NA())</f>
        <v>#N/A</v>
      </c>
      <c r="AE73" s="1" t="e">
        <f>IF(Calculations!B73&gt;=(DesiredRetirementAge-1),K73,NA())</f>
        <v>#N/A</v>
      </c>
      <c r="AF73" s="1"/>
      <c r="AH73" s="1" t="e">
        <f t="shared" si="0"/>
        <v>#N/A</v>
      </c>
    </row>
    <row r="74" spans="2:34" x14ac:dyDescent="0.25">
      <c r="B74" t="e">
        <f>Age</f>
        <v>#N/A</v>
      </c>
      <c r="C74" s="1" t="e">
        <f>Salary</f>
        <v>#N/A</v>
      </c>
      <c r="D74" s="1"/>
      <c r="E74" s="1"/>
      <c r="F74" s="1" t="e">
        <f>Balance</f>
        <v>#N/A</v>
      </c>
      <c r="G74" s="1" t="e">
        <f>Interest</f>
        <v>#N/A</v>
      </c>
      <c r="H74" s="1" t="e">
        <f>YearlySavings</f>
        <v>#N/A</v>
      </c>
      <c r="I74" s="1" t="e">
        <f>DesiredRetirementIncome</f>
        <v>#N/A</v>
      </c>
      <c r="J74" s="1" t="e">
        <f>PensionIncome</f>
        <v>#N/A</v>
      </c>
      <c r="K74" s="1" t="e">
        <f>EndBalance</f>
        <v>#N/A</v>
      </c>
      <c r="N74" s="1" t="e">
        <f>Balance_Under</f>
        <v>#N/A</v>
      </c>
      <c r="O74" s="1" t="e">
        <f>Interest_Under</f>
        <v>#N/A</v>
      </c>
      <c r="P74" s="1" t="e">
        <f>YearlySavings_Under</f>
        <v>#N/A</v>
      </c>
      <c r="Q74" s="1" t="e">
        <f>DesiredRetirementIncome</f>
        <v>#N/A</v>
      </c>
      <c r="R74" s="1" t="e">
        <f>PensionIncome_Under</f>
        <v>#N/A</v>
      </c>
      <c r="S74" s="1" t="e">
        <f>EndBalance</f>
        <v>#N/A</v>
      </c>
      <c r="V74" s="1" t="e">
        <f>Balance_Over</f>
        <v>#N/A</v>
      </c>
      <c r="W74" s="1" t="e">
        <f>Interest_Over</f>
        <v>#N/A</v>
      </c>
      <c r="X74" s="1" t="e">
        <f>YearlySavings_Over</f>
        <v>#N/A</v>
      </c>
      <c r="Y74" s="1" t="e">
        <f>DesiredRetirementIncome</f>
        <v>#N/A</v>
      </c>
      <c r="Z74" s="1" t="e">
        <f>PensionIncome_Over</f>
        <v>#N/A</v>
      </c>
      <c r="AA74" s="1" t="e">
        <f>EndBalance</f>
        <v>#N/A</v>
      </c>
      <c r="AD74" s="1" t="e">
        <f>IF(Calculations!B74&lt;DesiredRetirementAge,K74,NA())</f>
        <v>#N/A</v>
      </c>
      <c r="AE74" s="1" t="e">
        <f>IF(Calculations!B74&gt;=(DesiredRetirementAge-1),K74,NA())</f>
        <v>#N/A</v>
      </c>
      <c r="AF74" s="1"/>
      <c r="AH74" s="1" t="e">
        <f t="shared" si="0"/>
        <v>#N/A</v>
      </c>
    </row>
    <row r="75" spans="2:34" x14ac:dyDescent="0.25">
      <c r="B75" t="e">
        <f>Age</f>
        <v>#N/A</v>
      </c>
      <c r="C75" s="1" t="e">
        <f>Salary</f>
        <v>#N/A</v>
      </c>
      <c r="D75" s="1"/>
      <c r="E75" s="1"/>
      <c r="F75" s="1" t="e">
        <f>Balance</f>
        <v>#N/A</v>
      </c>
      <c r="G75" s="1" t="e">
        <f>Interest</f>
        <v>#N/A</v>
      </c>
      <c r="H75" s="1" t="e">
        <f>YearlySavings</f>
        <v>#N/A</v>
      </c>
      <c r="I75" s="1" t="e">
        <f>DesiredRetirementIncome</f>
        <v>#N/A</v>
      </c>
      <c r="J75" s="1" t="e">
        <f>PensionIncome</f>
        <v>#N/A</v>
      </c>
      <c r="K75" s="1" t="e">
        <f>EndBalance</f>
        <v>#N/A</v>
      </c>
      <c r="N75" s="1" t="e">
        <f>Balance_Under</f>
        <v>#N/A</v>
      </c>
      <c r="O75" s="1" t="e">
        <f>Interest_Under</f>
        <v>#N/A</v>
      </c>
      <c r="P75" s="1" t="e">
        <f>YearlySavings_Under</f>
        <v>#N/A</v>
      </c>
      <c r="Q75" s="1" t="e">
        <f>DesiredRetirementIncome</f>
        <v>#N/A</v>
      </c>
      <c r="R75" s="1" t="e">
        <f>PensionIncome_Under</f>
        <v>#N/A</v>
      </c>
      <c r="S75" s="1" t="e">
        <f>EndBalance</f>
        <v>#N/A</v>
      </c>
      <c r="V75" s="1" t="e">
        <f>Balance_Over</f>
        <v>#N/A</v>
      </c>
      <c r="W75" s="1" t="e">
        <f>Interest_Over</f>
        <v>#N/A</v>
      </c>
      <c r="X75" s="1" t="e">
        <f>YearlySavings_Over</f>
        <v>#N/A</v>
      </c>
      <c r="Y75" s="1" t="e">
        <f>DesiredRetirementIncome</f>
        <v>#N/A</v>
      </c>
      <c r="Z75" s="1" t="e">
        <f>PensionIncome_Over</f>
        <v>#N/A</v>
      </c>
      <c r="AA75" s="1" t="e">
        <f>EndBalance</f>
        <v>#N/A</v>
      </c>
      <c r="AD75" s="1" t="e">
        <f>IF(Calculations!B75&lt;DesiredRetirementAge,K75,NA())</f>
        <v>#N/A</v>
      </c>
      <c r="AE75" s="1" t="e">
        <f>IF(Calculations!B75&gt;=(DesiredRetirementAge-1),K75,NA())</f>
        <v>#N/A</v>
      </c>
      <c r="AF75" s="1"/>
      <c r="AH75" s="1" t="e">
        <f t="shared" si="0"/>
        <v>#N/A</v>
      </c>
    </row>
    <row r="76" spans="2:34" x14ac:dyDescent="0.25">
      <c r="B76" t="e">
        <f>Age</f>
        <v>#N/A</v>
      </c>
      <c r="C76" s="1" t="e">
        <f>Salary</f>
        <v>#N/A</v>
      </c>
      <c r="D76" s="1"/>
      <c r="E76" s="1"/>
      <c r="F76" s="1" t="e">
        <f>Balance</f>
        <v>#N/A</v>
      </c>
      <c r="G76" s="1" t="e">
        <f>Interest</f>
        <v>#N/A</v>
      </c>
      <c r="H76" s="1" t="e">
        <f>YearlySavings</f>
        <v>#N/A</v>
      </c>
      <c r="I76" s="1" t="e">
        <f>DesiredRetirementIncome</f>
        <v>#N/A</v>
      </c>
      <c r="J76" s="1" t="e">
        <f>PensionIncome</f>
        <v>#N/A</v>
      </c>
      <c r="K76" s="1" t="e">
        <f>EndBalance</f>
        <v>#N/A</v>
      </c>
      <c r="N76" s="1" t="e">
        <f>Balance_Under</f>
        <v>#N/A</v>
      </c>
      <c r="O76" s="1" t="e">
        <f>Interest_Under</f>
        <v>#N/A</v>
      </c>
      <c r="P76" s="1" t="e">
        <f>YearlySavings_Under</f>
        <v>#N/A</v>
      </c>
      <c r="Q76" s="1" t="e">
        <f>DesiredRetirementIncome</f>
        <v>#N/A</v>
      </c>
      <c r="R76" s="1" t="e">
        <f>PensionIncome_Under</f>
        <v>#N/A</v>
      </c>
      <c r="S76" s="1" t="e">
        <f>EndBalance</f>
        <v>#N/A</v>
      </c>
      <c r="V76" s="1" t="e">
        <f>Balance_Over</f>
        <v>#N/A</v>
      </c>
      <c r="W76" s="1" t="e">
        <f>Interest_Over</f>
        <v>#N/A</v>
      </c>
      <c r="X76" s="1" t="e">
        <f>YearlySavings_Over</f>
        <v>#N/A</v>
      </c>
      <c r="Y76" s="1" t="e">
        <f>DesiredRetirementIncome</f>
        <v>#N/A</v>
      </c>
      <c r="Z76" s="1" t="e">
        <f>PensionIncome_Over</f>
        <v>#N/A</v>
      </c>
      <c r="AA76" s="1" t="e">
        <f>EndBalance</f>
        <v>#N/A</v>
      </c>
      <c r="AD76" s="1" t="e">
        <f>IF(Calculations!B76&lt;DesiredRetirementAge,K76,NA())</f>
        <v>#N/A</v>
      </c>
      <c r="AE76" s="1" t="e">
        <f>IF(Calculations!B76&gt;=(DesiredRetirementAge-1),K76,NA())</f>
        <v>#N/A</v>
      </c>
      <c r="AF76" s="1"/>
      <c r="AH76" s="1" t="e">
        <f t="shared" si="0"/>
        <v>#N/A</v>
      </c>
    </row>
    <row r="77" spans="2:34" x14ac:dyDescent="0.25">
      <c r="B77" t="e">
        <f>Age</f>
        <v>#N/A</v>
      </c>
      <c r="C77" s="1" t="e">
        <f>Salary</f>
        <v>#N/A</v>
      </c>
      <c r="D77" s="1"/>
      <c r="E77" s="1"/>
      <c r="F77" s="1" t="e">
        <f>Balance</f>
        <v>#N/A</v>
      </c>
      <c r="G77" s="1" t="e">
        <f>Interest</f>
        <v>#N/A</v>
      </c>
      <c r="H77" s="1" t="e">
        <f>YearlySavings</f>
        <v>#N/A</v>
      </c>
      <c r="I77" s="1" t="e">
        <f>DesiredRetirementIncome</f>
        <v>#N/A</v>
      </c>
      <c r="J77" s="1" t="e">
        <f>PensionIncome</f>
        <v>#N/A</v>
      </c>
      <c r="K77" s="1" t="e">
        <f>EndBalance</f>
        <v>#N/A</v>
      </c>
      <c r="N77" s="1" t="e">
        <f>Balance_Under</f>
        <v>#N/A</v>
      </c>
      <c r="O77" s="1" t="e">
        <f>Interest_Under</f>
        <v>#N/A</v>
      </c>
      <c r="P77" s="1" t="e">
        <f>YearlySavings_Under</f>
        <v>#N/A</v>
      </c>
      <c r="Q77" s="1" t="e">
        <f>DesiredRetirementIncome</f>
        <v>#N/A</v>
      </c>
      <c r="R77" s="1" t="e">
        <f>PensionIncome_Under</f>
        <v>#N/A</v>
      </c>
      <c r="S77" s="1" t="e">
        <f>EndBalance</f>
        <v>#N/A</v>
      </c>
      <c r="V77" s="1" t="e">
        <f>Balance_Over</f>
        <v>#N/A</v>
      </c>
      <c r="W77" s="1" t="e">
        <f>Interest_Over</f>
        <v>#N/A</v>
      </c>
      <c r="X77" s="1" t="e">
        <f>YearlySavings_Over</f>
        <v>#N/A</v>
      </c>
      <c r="Y77" s="1" t="e">
        <f>DesiredRetirementIncome</f>
        <v>#N/A</v>
      </c>
      <c r="Z77" s="1" t="e">
        <f>PensionIncome_Over</f>
        <v>#N/A</v>
      </c>
      <c r="AA77" s="1" t="e">
        <f>EndBalance</f>
        <v>#N/A</v>
      </c>
      <c r="AD77" s="1" t="e">
        <f>IF(Calculations!B77&lt;DesiredRetirementAge,K77,NA())</f>
        <v>#N/A</v>
      </c>
      <c r="AE77" s="1" t="e">
        <f>IF(Calculations!B77&gt;=(DesiredRetirementAge-1),K77,NA())</f>
        <v>#N/A</v>
      </c>
      <c r="AF77" s="1"/>
      <c r="AH77" s="1" t="e">
        <f t="shared" si="0"/>
        <v>#N/A</v>
      </c>
    </row>
    <row r="78" spans="2:34" x14ac:dyDescent="0.25">
      <c r="B78" t="e">
        <f>Age</f>
        <v>#N/A</v>
      </c>
      <c r="C78" s="1" t="e">
        <f>Salary</f>
        <v>#N/A</v>
      </c>
      <c r="D78" s="1"/>
      <c r="E78" s="1"/>
      <c r="F78" s="1" t="e">
        <f>Balance</f>
        <v>#N/A</v>
      </c>
      <c r="G78" s="1" t="e">
        <f>Interest</f>
        <v>#N/A</v>
      </c>
      <c r="H78" s="1" t="e">
        <f>YearlySavings</f>
        <v>#N/A</v>
      </c>
      <c r="I78" s="1" t="e">
        <f>DesiredRetirementIncome</f>
        <v>#N/A</v>
      </c>
      <c r="J78" s="1" t="e">
        <f>PensionIncome</f>
        <v>#N/A</v>
      </c>
      <c r="K78" s="1" t="e">
        <f>EndBalance</f>
        <v>#N/A</v>
      </c>
      <c r="N78" s="1" t="e">
        <f>Balance_Under</f>
        <v>#N/A</v>
      </c>
      <c r="O78" s="1" t="e">
        <f>Interest_Under</f>
        <v>#N/A</v>
      </c>
      <c r="P78" s="1" t="e">
        <f>YearlySavings_Under</f>
        <v>#N/A</v>
      </c>
      <c r="Q78" s="1" t="e">
        <f>DesiredRetirementIncome</f>
        <v>#N/A</v>
      </c>
      <c r="R78" s="1" t="e">
        <f>PensionIncome_Under</f>
        <v>#N/A</v>
      </c>
      <c r="S78" s="1" t="e">
        <f>EndBalance</f>
        <v>#N/A</v>
      </c>
      <c r="V78" s="1" t="e">
        <f>Balance_Over</f>
        <v>#N/A</v>
      </c>
      <c r="W78" s="1" t="e">
        <f>Interest_Over</f>
        <v>#N/A</v>
      </c>
      <c r="X78" s="1" t="e">
        <f>YearlySavings_Over</f>
        <v>#N/A</v>
      </c>
      <c r="Y78" s="1" t="e">
        <f>DesiredRetirementIncome</f>
        <v>#N/A</v>
      </c>
      <c r="Z78" s="1" t="e">
        <f>PensionIncome_Over</f>
        <v>#N/A</v>
      </c>
      <c r="AA78" s="1" t="e">
        <f>EndBalance</f>
        <v>#N/A</v>
      </c>
      <c r="AD78" s="1" t="e">
        <f>IF(Calculations!B78&lt;DesiredRetirementAge,K78,NA())</f>
        <v>#N/A</v>
      </c>
      <c r="AE78" s="1" t="e">
        <f>IF(Calculations!B78&gt;=(DesiredRetirementAge-1),K78,NA())</f>
        <v>#N/A</v>
      </c>
      <c r="AF78" s="1"/>
      <c r="AH78" s="1" t="e">
        <f t="shared" si="0"/>
        <v>#N/A</v>
      </c>
    </row>
    <row r="79" spans="2:34" x14ac:dyDescent="0.25">
      <c r="B79" t="e">
        <f>Age</f>
        <v>#N/A</v>
      </c>
      <c r="C79" s="1" t="e">
        <f>Salary</f>
        <v>#N/A</v>
      </c>
      <c r="D79" s="1"/>
      <c r="E79" s="1"/>
      <c r="F79" s="1" t="e">
        <f>Balance</f>
        <v>#N/A</v>
      </c>
      <c r="G79" s="1" t="e">
        <f>Interest</f>
        <v>#N/A</v>
      </c>
      <c r="H79" s="1" t="e">
        <f>YearlySavings</f>
        <v>#N/A</v>
      </c>
      <c r="I79" s="1" t="e">
        <f>DesiredRetirementIncome</f>
        <v>#N/A</v>
      </c>
      <c r="J79" s="1" t="e">
        <f>PensionIncome</f>
        <v>#N/A</v>
      </c>
      <c r="K79" s="1" t="e">
        <f>EndBalance</f>
        <v>#N/A</v>
      </c>
      <c r="N79" s="1" t="e">
        <f>Balance_Under</f>
        <v>#N/A</v>
      </c>
      <c r="O79" s="1" t="e">
        <f>Interest_Under</f>
        <v>#N/A</v>
      </c>
      <c r="P79" s="1" t="e">
        <f>YearlySavings_Under</f>
        <v>#N/A</v>
      </c>
      <c r="Q79" s="1" t="e">
        <f>DesiredRetirementIncome</f>
        <v>#N/A</v>
      </c>
      <c r="R79" s="1" t="e">
        <f>PensionIncome_Under</f>
        <v>#N/A</v>
      </c>
      <c r="S79" s="1" t="e">
        <f>EndBalance</f>
        <v>#N/A</v>
      </c>
      <c r="V79" s="1" t="e">
        <f>Balance_Over</f>
        <v>#N/A</v>
      </c>
      <c r="W79" s="1" t="e">
        <f>Interest_Over</f>
        <v>#N/A</v>
      </c>
      <c r="X79" s="1" t="e">
        <f>YearlySavings_Over</f>
        <v>#N/A</v>
      </c>
      <c r="Y79" s="1" t="e">
        <f>DesiredRetirementIncome</f>
        <v>#N/A</v>
      </c>
      <c r="Z79" s="1" t="e">
        <f>PensionIncome_Over</f>
        <v>#N/A</v>
      </c>
      <c r="AA79" s="1" t="e">
        <f>EndBalance</f>
        <v>#N/A</v>
      </c>
      <c r="AD79" s="1" t="e">
        <f>IF(Calculations!B79&lt;DesiredRetirementAge,K79,NA())</f>
        <v>#N/A</v>
      </c>
      <c r="AE79" s="1" t="e">
        <f>IF(Calculations!B79&gt;=(DesiredRetirementAge-1),K79,NA())</f>
        <v>#N/A</v>
      </c>
      <c r="AF79" s="1"/>
      <c r="AH79" s="1" t="e">
        <f t="shared" si="0"/>
        <v>#N/A</v>
      </c>
    </row>
    <row r="80" spans="2:34" x14ac:dyDescent="0.25">
      <c r="B80" t="e">
        <f>Age</f>
        <v>#N/A</v>
      </c>
      <c r="C80" s="1" t="e">
        <f>Salary</f>
        <v>#N/A</v>
      </c>
      <c r="D80" s="1"/>
      <c r="E80" s="1"/>
      <c r="F80" s="1" t="e">
        <f>Balance</f>
        <v>#N/A</v>
      </c>
      <c r="G80" s="1" t="e">
        <f>Interest</f>
        <v>#N/A</v>
      </c>
      <c r="H80" s="1" t="e">
        <f>YearlySavings</f>
        <v>#N/A</v>
      </c>
      <c r="I80" s="1" t="e">
        <f>DesiredRetirementIncome</f>
        <v>#N/A</v>
      </c>
      <c r="J80" s="1" t="e">
        <f>PensionIncome</f>
        <v>#N/A</v>
      </c>
      <c r="K80" s="1" t="e">
        <f>EndBalance</f>
        <v>#N/A</v>
      </c>
      <c r="N80" s="1" t="e">
        <f>Balance_Under</f>
        <v>#N/A</v>
      </c>
      <c r="O80" s="1" t="e">
        <f>Interest_Under</f>
        <v>#N/A</v>
      </c>
      <c r="P80" s="1" t="e">
        <f>YearlySavings_Under</f>
        <v>#N/A</v>
      </c>
      <c r="Q80" s="1" t="e">
        <f>DesiredRetirementIncome</f>
        <v>#N/A</v>
      </c>
      <c r="R80" s="1" t="e">
        <f>PensionIncome_Under</f>
        <v>#N/A</v>
      </c>
      <c r="S80" s="1" t="e">
        <f>EndBalance</f>
        <v>#N/A</v>
      </c>
      <c r="V80" s="1" t="e">
        <f>Balance_Over</f>
        <v>#N/A</v>
      </c>
      <c r="W80" s="1" t="e">
        <f>Interest_Over</f>
        <v>#N/A</v>
      </c>
      <c r="X80" s="1" t="e">
        <f>YearlySavings_Over</f>
        <v>#N/A</v>
      </c>
      <c r="Y80" s="1" t="e">
        <f>DesiredRetirementIncome</f>
        <v>#N/A</v>
      </c>
      <c r="Z80" s="1" t="e">
        <f>PensionIncome_Over</f>
        <v>#N/A</v>
      </c>
      <c r="AA80" s="1" t="e">
        <f>EndBalance</f>
        <v>#N/A</v>
      </c>
      <c r="AD80" s="1" t="e">
        <f>IF(Calculations!B80&lt;DesiredRetirementAge,K80,NA())</f>
        <v>#N/A</v>
      </c>
      <c r="AE80" s="1" t="e">
        <f>IF(Calculations!B80&gt;=(DesiredRetirementAge-1),K80,NA())</f>
        <v>#N/A</v>
      </c>
      <c r="AF80" s="1"/>
      <c r="AH80" s="1" t="e">
        <f t="shared" ref="AH80:AH114" si="1">AA80-S80</f>
        <v>#N/A</v>
      </c>
    </row>
    <row r="81" spans="2:34" x14ac:dyDescent="0.25">
      <c r="B81" t="e">
        <f>Age</f>
        <v>#N/A</v>
      </c>
      <c r="C81" s="1" t="e">
        <f>Salary</f>
        <v>#N/A</v>
      </c>
      <c r="D81" s="1"/>
      <c r="E81" s="1"/>
      <c r="F81" s="1" t="e">
        <f>Balance</f>
        <v>#N/A</v>
      </c>
      <c r="G81" s="1" t="e">
        <f>Interest</f>
        <v>#N/A</v>
      </c>
      <c r="H81" s="1" t="e">
        <f>YearlySavings</f>
        <v>#N/A</v>
      </c>
      <c r="I81" s="1" t="e">
        <f>DesiredRetirementIncome</f>
        <v>#N/A</v>
      </c>
      <c r="J81" s="1" t="e">
        <f>PensionIncome</f>
        <v>#N/A</v>
      </c>
      <c r="K81" s="1" t="e">
        <f>EndBalance</f>
        <v>#N/A</v>
      </c>
      <c r="N81" s="1" t="e">
        <f>Balance_Under</f>
        <v>#N/A</v>
      </c>
      <c r="O81" s="1" t="e">
        <f>Interest_Under</f>
        <v>#N/A</v>
      </c>
      <c r="P81" s="1" t="e">
        <f>YearlySavings_Under</f>
        <v>#N/A</v>
      </c>
      <c r="Q81" s="1" t="e">
        <f>DesiredRetirementIncome</f>
        <v>#N/A</v>
      </c>
      <c r="R81" s="1" t="e">
        <f>PensionIncome_Under</f>
        <v>#N/A</v>
      </c>
      <c r="S81" s="1" t="e">
        <f>EndBalance</f>
        <v>#N/A</v>
      </c>
      <c r="V81" s="1" t="e">
        <f>Balance_Over</f>
        <v>#N/A</v>
      </c>
      <c r="W81" s="1" t="e">
        <f>Interest_Over</f>
        <v>#N/A</v>
      </c>
      <c r="X81" s="1" t="e">
        <f>YearlySavings_Over</f>
        <v>#N/A</v>
      </c>
      <c r="Y81" s="1" t="e">
        <f>DesiredRetirementIncome</f>
        <v>#N/A</v>
      </c>
      <c r="Z81" s="1" t="e">
        <f>PensionIncome_Over</f>
        <v>#N/A</v>
      </c>
      <c r="AA81" s="1" t="e">
        <f>EndBalance</f>
        <v>#N/A</v>
      </c>
      <c r="AD81" s="1" t="e">
        <f>IF(Calculations!B81&lt;DesiredRetirementAge,K81,NA())</f>
        <v>#N/A</v>
      </c>
      <c r="AE81" s="1" t="e">
        <f>IF(Calculations!B81&gt;=(DesiredRetirementAge-1),K81,NA())</f>
        <v>#N/A</v>
      </c>
      <c r="AF81" s="1"/>
      <c r="AH81" s="1" t="e">
        <f t="shared" si="1"/>
        <v>#N/A</v>
      </c>
    </row>
    <row r="82" spans="2:34" x14ac:dyDescent="0.25">
      <c r="B82" t="e">
        <f>Age</f>
        <v>#N/A</v>
      </c>
      <c r="C82" s="1" t="e">
        <f>Salary</f>
        <v>#N/A</v>
      </c>
      <c r="D82" s="1"/>
      <c r="E82" s="1"/>
      <c r="F82" s="1" t="e">
        <f>Balance</f>
        <v>#N/A</v>
      </c>
      <c r="G82" s="1" t="e">
        <f>Interest</f>
        <v>#N/A</v>
      </c>
      <c r="H82" s="1" t="e">
        <f>YearlySavings</f>
        <v>#N/A</v>
      </c>
      <c r="I82" s="1" t="e">
        <f>DesiredRetirementIncome</f>
        <v>#N/A</v>
      </c>
      <c r="J82" s="1" t="e">
        <f>PensionIncome</f>
        <v>#N/A</v>
      </c>
      <c r="K82" s="1" t="e">
        <f>EndBalance</f>
        <v>#N/A</v>
      </c>
      <c r="N82" s="1" t="e">
        <f>Balance_Under</f>
        <v>#N/A</v>
      </c>
      <c r="O82" s="1" t="e">
        <f>Interest_Under</f>
        <v>#N/A</v>
      </c>
      <c r="P82" s="1" t="e">
        <f>YearlySavings_Under</f>
        <v>#N/A</v>
      </c>
      <c r="Q82" s="1" t="e">
        <f>DesiredRetirementIncome</f>
        <v>#N/A</v>
      </c>
      <c r="R82" s="1" t="e">
        <f>PensionIncome_Under</f>
        <v>#N/A</v>
      </c>
      <c r="S82" s="1" t="e">
        <f>EndBalance</f>
        <v>#N/A</v>
      </c>
      <c r="V82" s="1" t="e">
        <f>Balance_Over</f>
        <v>#N/A</v>
      </c>
      <c r="W82" s="1" t="e">
        <f>Interest_Over</f>
        <v>#N/A</v>
      </c>
      <c r="X82" s="1" t="e">
        <f>YearlySavings_Over</f>
        <v>#N/A</v>
      </c>
      <c r="Y82" s="1" t="e">
        <f>DesiredRetirementIncome</f>
        <v>#N/A</v>
      </c>
      <c r="Z82" s="1" t="e">
        <f>PensionIncome_Over</f>
        <v>#N/A</v>
      </c>
      <c r="AA82" s="1" t="e">
        <f>EndBalance</f>
        <v>#N/A</v>
      </c>
      <c r="AD82" s="1" t="e">
        <f>IF(Calculations!B82&lt;DesiredRetirementAge,K82,NA())</f>
        <v>#N/A</v>
      </c>
      <c r="AE82" s="1" t="e">
        <f>IF(Calculations!B82&gt;=(DesiredRetirementAge-1),K82,NA())</f>
        <v>#N/A</v>
      </c>
      <c r="AF82" s="1"/>
      <c r="AH82" s="1" t="e">
        <f t="shared" si="1"/>
        <v>#N/A</v>
      </c>
    </row>
    <row r="83" spans="2:34" x14ac:dyDescent="0.25">
      <c r="B83" t="e">
        <f>Age</f>
        <v>#N/A</v>
      </c>
      <c r="C83" s="1" t="e">
        <f>Salary</f>
        <v>#N/A</v>
      </c>
      <c r="D83" s="1"/>
      <c r="E83" s="1"/>
      <c r="F83" s="1" t="e">
        <f>Balance</f>
        <v>#N/A</v>
      </c>
      <c r="G83" s="1" t="e">
        <f>Interest</f>
        <v>#N/A</v>
      </c>
      <c r="H83" s="1" t="e">
        <f>YearlySavings</f>
        <v>#N/A</v>
      </c>
      <c r="I83" s="1" t="e">
        <f>DesiredRetirementIncome</f>
        <v>#N/A</v>
      </c>
      <c r="J83" s="1" t="e">
        <f>PensionIncome</f>
        <v>#N/A</v>
      </c>
      <c r="K83" s="1" t="e">
        <f>EndBalance</f>
        <v>#N/A</v>
      </c>
      <c r="N83" s="1" t="e">
        <f>Balance_Under</f>
        <v>#N/A</v>
      </c>
      <c r="O83" s="1" t="e">
        <f>Interest_Under</f>
        <v>#N/A</v>
      </c>
      <c r="P83" s="1" t="e">
        <f>YearlySavings_Under</f>
        <v>#N/A</v>
      </c>
      <c r="Q83" s="1" t="e">
        <f>DesiredRetirementIncome</f>
        <v>#N/A</v>
      </c>
      <c r="R83" s="1" t="e">
        <f>PensionIncome_Under</f>
        <v>#N/A</v>
      </c>
      <c r="S83" s="1" t="e">
        <f>EndBalance</f>
        <v>#N/A</v>
      </c>
      <c r="V83" s="1" t="e">
        <f>Balance_Over</f>
        <v>#N/A</v>
      </c>
      <c r="W83" s="1" t="e">
        <f>Interest_Over</f>
        <v>#N/A</v>
      </c>
      <c r="X83" s="1" t="e">
        <f>YearlySavings_Over</f>
        <v>#N/A</v>
      </c>
      <c r="Y83" s="1" t="e">
        <f>DesiredRetirementIncome</f>
        <v>#N/A</v>
      </c>
      <c r="Z83" s="1" t="e">
        <f>PensionIncome_Over</f>
        <v>#N/A</v>
      </c>
      <c r="AA83" s="1" t="e">
        <f>EndBalance</f>
        <v>#N/A</v>
      </c>
      <c r="AD83" s="1" t="e">
        <f>IF(Calculations!B83&lt;DesiredRetirementAge,K83,NA())</f>
        <v>#N/A</v>
      </c>
      <c r="AE83" s="1" t="e">
        <f>IF(Calculations!B83&gt;=(DesiredRetirementAge-1),K83,NA())</f>
        <v>#N/A</v>
      </c>
      <c r="AF83" s="1"/>
      <c r="AH83" s="1" t="e">
        <f t="shared" si="1"/>
        <v>#N/A</v>
      </c>
    </row>
    <row r="84" spans="2:34" x14ac:dyDescent="0.25">
      <c r="B84" t="e">
        <f>Age</f>
        <v>#N/A</v>
      </c>
      <c r="C84" s="1" t="e">
        <f>Salary</f>
        <v>#N/A</v>
      </c>
      <c r="D84" s="1"/>
      <c r="E84" s="1"/>
      <c r="F84" s="1" t="e">
        <f>Balance</f>
        <v>#N/A</v>
      </c>
      <c r="G84" s="1" t="e">
        <f>Interest</f>
        <v>#N/A</v>
      </c>
      <c r="H84" s="1" t="e">
        <f>YearlySavings</f>
        <v>#N/A</v>
      </c>
      <c r="I84" s="1" t="e">
        <f>DesiredRetirementIncome</f>
        <v>#N/A</v>
      </c>
      <c r="J84" s="1" t="e">
        <f>PensionIncome</f>
        <v>#N/A</v>
      </c>
      <c r="K84" s="1" t="e">
        <f>EndBalance</f>
        <v>#N/A</v>
      </c>
      <c r="N84" s="1" t="e">
        <f>Balance_Under</f>
        <v>#N/A</v>
      </c>
      <c r="O84" s="1" t="e">
        <f>Interest_Under</f>
        <v>#N/A</v>
      </c>
      <c r="P84" s="1" t="e">
        <f>YearlySavings_Under</f>
        <v>#N/A</v>
      </c>
      <c r="Q84" s="1" t="e">
        <f>DesiredRetirementIncome</f>
        <v>#N/A</v>
      </c>
      <c r="R84" s="1" t="e">
        <f>PensionIncome_Under</f>
        <v>#N/A</v>
      </c>
      <c r="S84" s="1" t="e">
        <f>EndBalance</f>
        <v>#N/A</v>
      </c>
      <c r="V84" s="1" t="e">
        <f>Balance_Over</f>
        <v>#N/A</v>
      </c>
      <c r="W84" s="1" t="e">
        <f>Interest_Over</f>
        <v>#N/A</v>
      </c>
      <c r="X84" s="1" t="e">
        <f>YearlySavings_Over</f>
        <v>#N/A</v>
      </c>
      <c r="Y84" s="1" t="e">
        <f>DesiredRetirementIncome</f>
        <v>#N/A</v>
      </c>
      <c r="Z84" s="1" t="e">
        <f>PensionIncome_Over</f>
        <v>#N/A</v>
      </c>
      <c r="AA84" s="1" t="e">
        <f>EndBalance</f>
        <v>#N/A</v>
      </c>
      <c r="AD84" s="1" t="e">
        <f>IF(Calculations!B84&lt;DesiredRetirementAge,K84,NA())</f>
        <v>#N/A</v>
      </c>
      <c r="AE84" s="1" t="e">
        <f>IF(Calculations!B84&gt;=(DesiredRetirementAge-1),K84,NA())</f>
        <v>#N/A</v>
      </c>
      <c r="AF84" s="1"/>
      <c r="AH84" s="1" t="e">
        <f t="shared" si="1"/>
        <v>#N/A</v>
      </c>
    </row>
    <row r="85" spans="2:34" x14ac:dyDescent="0.25">
      <c r="B85" t="e">
        <f>Age</f>
        <v>#N/A</v>
      </c>
      <c r="C85" s="1" t="e">
        <f>Salary</f>
        <v>#N/A</v>
      </c>
      <c r="D85" s="1"/>
      <c r="E85" s="1"/>
      <c r="F85" s="1" t="e">
        <f>Balance</f>
        <v>#N/A</v>
      </c>
      <c r="G85" s="1" t="e">
        <f>Interest</f>
        <v>#N/A</v>
      </c>
      <c r="H85" s="1" t="e">
        <f>YearlySavings</f>
        <v>#N/A</v>
      </c>
      <c r="I85" s="1" t="e">
        <f>DesiredRetirementIncome</f>
        <v>#N/A</v>
      </c>
      <c r="J85" s="1" t="e">
        <f>PensionIncome</f>
        <v>#N/A</v>
      </c>
      <c r="K85" s="1" t="e">
        <f>EndBalance</f>
        <v>#N/A</v>
      </c>
      <c r="N85" s="1" t="e">
        <f>Balance_Under</f>
        <v>#N/A</v>
      </c>
      <c r="O85" s="1" t="e">
        <f>Interest_Under</f>
        <v>#N/A</v>
      </c>
      <c r="P85" s="1" t="e">
        <f>YearlySavings_Under</f>
        <v>#N/A</v>
      </c>
      <c r="Q85" s="1" t="e">
        <f>DesiredRetirementIncome</f>
        <v>#N/A</v>
      </c>
      <c r="R85" s="1" t="e">
        <f>PensionIncome_Under</f>
        <v>#N/A</v>
      </c>
      <c r="S85" s="1" t="e">
        <f>EndBalance</f>
        <v>#N/A</v>
      </c>
      <c r="V85" s="1" t="e">
        <f>Balance_Over</f>
        <v>#N/A</v>
      </c>
      <c r="W85" s="1" t="e">
        <f>Interest_Over</f>
        <v>#N/A</v>
      </c>
      <c r="X85" s="1" t="e">
        <f>YearlySavings_Over</f>
        <v>#N/A</v>
      </c>
      <c r="Y85" s="1" t="e">
        <f>DesiredRetirementIncome</f>
        <v>#N/A</v>
      </c>
      <c r="Z85" s="1" t="e">
        <f>PensionIncome_Over</f>
        <v>#N/A</v>
      </c>
      <c r="AA85" s="1" t="e">
        <f>EndBalance</f>
        <v>#N/A</v>
      </c>
      <c r="AD85" s="1" t="e">
        <f>IF(Calculations!B85&lt;DesiredRetirementAge,K85,NA())</f>
        <v>#N/A</v>
      </c>
      <c r="AE85" s="1" t="e">
        <f>IF(Calculations!B85&gt;=(DesiredRetirementAge-1),K85,NA())</f>
        <v>#N/A</v>
      </c>
      <c r="AF85" s="1"/>
      <c r="AH85" s="1" t="e">
        <f t="shared" si="1"/>
        <v>#N/A</v>
      </c>
    </row>
    <row r="86" spans="2:34" x14ac:dyDescent="0.25">
      <c r="B86" t="e">
        <f>Age</f>
        <v>#N/A</v>
      </c>
      <c r="C86" s="1" t="e">
        <f>Salary</f>
        <v>#N/A</v>
      </c>
      <c r="D86" s="1"/>
      <c r="E86" s="1"/>
      <c r="F86" s="1" t="e">
        <f>Balance</f>
        <v>#N/A</v>
      </c>
      <c r="G86" s="1" t="e">
        <f>Interest</f>
        <v>#N/A</v>
      </c>
      <c r="H86" s="1" t="e">
        <f>YearlySavings</f>
        <v>#N/A</v>
      </c>
      <c r="I86" s="1" t="e">
        <f>DesiredRetirementIncome</f>
        <v>#N/A</v>
      </c>
      <c r="J86" s="1" t="e">
        <f>PensionIncome</f>
        <v>#N/A</v>
      </c>
      <c r="K86" s="1" t="e">
        <f>EndBalance</f>
        <v>#N/A</v>
      </c>
      <c r="N86" s="1" t="e">
        <f>Balance_Under</f>
        <v>#N/A</v>
      </c>
      <c r="O86" s="1" t="e">
        <f>Interest_Under</f>
        <v>#N/A</v>
      </c>
      <c r="P86" s="1" t="e">
        <f>YearlySavings_Under</f>
        <v>#N/A</v>
      </c>
      <c r="Q86" s="1" t="e">
        <f>DesiredRetirementIncome</f>
        <v>#N/A</v>
      </c>
      <c r="R86" s="1" t="e">
        <f>PensionIncome_Under</f>
        <v>#N/A</v>
      </c>
      <c r="S86" s="1" t="e">
        <f>EndBalance</f>
        <v>#N/A</v>
      </c>
      <c r="V86" s="1" t="e">
        <f>Balance_Over</f>
        <v>#N/A</v>
      </c>
      <c r="W86" s="1" t="e">
        <f>Interest_Over</f>
        <v>#N/A</v>
      </c>
      <c r="X86" s="1" t="e">
        <f>YearlySavings_Over</f>
        <v>#N/A</v>
      </c>
      <c r="Y86" s="1" t="e">
        <f>DesiredRetirementIncome</f>
        <v>#N/A</v>
      </c>
      <c r="Z86" s="1" t="e">
        <f>PensionIncome_Over</f>
        <v>#N/A</v>
      </c>
      <c r="AA86" s="1" t="e">
        <f>EndBalance</f>
        <v>#N/A</v>
      </c>
      <c r="AD86" s="1" t="e">
        <f>IF(Calculations!B86&lt;DesiredRetirementAge,K86,NA())</f>
        <v>#N/A</v>
      </c>
      <c r="AE86" s="1" t="e">
        <f>IF(Calculations!B86&gt;=(DesiredRetirementAge-1),K86,NA())</f>
        <v>#N/A</v>
      </c>
      <c r="AF86" s="1"/>
      <c r="AH86" s="1" t="e">
        <f t="shared" si="1"/>
        <v>#N/A</v>
      </c>
    </row>
    <row r="87" spans="2:34" x14ac:dyDescent="0.25">
      <c r="B87" t="e">
        <f>Age</f>
        <v>#N/A</v>
      </c>
      <c r="C87" s="1" t="e">
        <f>Salary</f>
        <v>#N/A</v>
      </c>
      <c r="D87" s="1"/>
      <c r="E87" s="1"/>
      <c r="F87" s="1" t="e">
        <f>Balance</f>
        <v>#N/A</v>
      </c>
      <c r="G87" s="1" t="e">
        <f>Interest</f>
        <v>#N/A</v>
      </c>
      <c r="H87" s="1" t="e">
        <f>YearlySavings</f>
        <v>#N/A</v>
      </c>
      <c r="I87" s="1" t="e">
        <f>DesiredRetirementIncome</f>
        <v>#N/A</v>
      </c>
      <c r="J87" s="1" t="e">
        <f>PensionIncome</f>
        <v>#N/A</v>
      </c>
      <c r="K87" s="1" t="e">
        <f>EndBalance</f>
        <v>#N/A</v>
      </c>
      <c r="N87" s="1" t="e">
        <f>Balance_Under</f>
        <v>#N/A</v>
      </c>
      <c r="O87" s="1" t="e">
        <f>Interest_Under</f>
        <v>#N/A</v>
      </c>
      <c r="P87" s="1" t="e">
        <f>YearlySavings_Under</f>
        <v>#N/A</v>
      </c>
      <c r="Q87" s="1" t="e">
        <f>DesiredRetirementIncome</f>
        <v>#N/A</v>
      </c>
      <c r="R87" s="1" t="e">
        <f>PensionIncome_Under</f>
        <v>#N/A</v>
      </c>
      <c r="S87" s="1" t="e">
        <f>EndBalance</f>
        <v>#N/A</v>
      </c>
      <c r="V87" s="1" t="e">
        <f>Balance_Over</f>
        <v>#N/A</v>
      </c>
      <c r="W87" s="1" t="e">
        <f>Interest_Over</f>
        <v>#N/A</v>
      </c>
      <c r="X87" s="1" t="e">
        <f>YearlySavings_Over</f>
        <v>#N/A</v>
      </c>
      <c r="Y87" s="1" t="e">
        <f>DesiredRetirementIncome</f>
        <v>#N/A</v>
      </c>
      <c r="Z87" s="1" t="e">
        <f>PensionIncome_Over</f>
        <v>#N/A</v>
      </c>
      <c r="AA87" s="1" t="e">
        <f>EndBalance</f>
        <v>#N/A</v>
      </c>
      <c r="AD87" s="1" t="e">
        <f>IF(Calculations!B87&lt;DesiredRetirementAge,K87,NA())</f>
        <v>#N/A</v>
      </c>
      <c r="AE87" s="1" t="e">
        <f>IF(Calculations!B87&gt;=(DesiredRetirementAge-1),K87,NA())</f>
        <v>#N/A</v>
      </c>
      <c r="AF87" s="1"/>
      <c r="AH87" s="1" t="e">
        <f t="shared" si="1"/>
        <v>#N/A</v>
      </c>
    </row>
    <row r="88" spans="2:34" x14ac:dyDescent="0.25">
      <c r="B88" t="e">
        <f>Age</f>
        <v>#N/A</v>
      </c>
      <c r="C88" s="1" t="e">
        <f>Salary</f>
        <v>#N/A</v>
      </c>
      <c r="D88" s="1"/>
      <c r="E88" s="1"/>
      <c r="F88" s="1" t="e">
        <f>Balance</f>
        <v>#N/A</v>
      </c>
      <c r="G88" s="1" t="e">
        <f>Interest</f>
        <v>#N/A</v>
      </c>
      <c r="H88" s="1" t="e">
        <f>YearlySavings</f>
        <v>#N/A</v>
      </c>
      <c r="I88" s="1" t="e">
        <f>DesiredRetirementIncome</f>
        <v>#N/A</v>
      </c>
      <c r="J88" s="1" t="e">
        <f>PensionIncome</f>
        <v>#N/A</v>
      </c>
      <c r="K88" s="1" t="e">
        <f>EndBalance</f>
        <v>#N/A</v>
      </c>
      <c r="N88" s="1" t="e">
        <f>Balance_Under</f>
        <v>#N/A</v>
      </c>
      <c r="O88" s="1" t="e">
        <f>Interest_Under</f>
        <v>#N/A</v>
      </c>
      <c r="P88" s="1" t="e">
        <f>YearlySavings_Under</f>
        <v>#N/A</v>
      </c>
      <c r="Q88" s="1" t="e">
        <f>DesiredRetirementIncome</f>
        <v>#N/A</v>
      </c>
      <c r="R88" s="1" t="e">
        <f>PensionIncome_Under</f>
        <v>#N/A</v>
      </c>
      <c r="S88" s="1" t="e">
        <f>EndBalance</f>
        <v>#N/A</v>
      </c>
      <c r="V88" s="1" t="e">
        <f>Balance_Over</f>
        <v>#N/A</v>
      </c>
      <c r="W88" s="1" t="e">
        <f>Interest_Over</f>
        <v>#N/A</v>
      </c>
      <c r="X88" s="1" t="e">
        <f>YearlySavings_Over</f>
        <v>#N/A</v>
      </c>
      <c r="Y88" s="1" t="e">
        <f>DesiredRetirementIncome</f>
        <v>#N/A</v>
      </c>
      <c r="Z88" s="1" t="e">
        <f>PensionIncome_Over</f>
        <v>#N/A</v>
      </c>
      <c r="AA88" s="1" t="e">
        <f>EndBalance</f>
        <v>#N/A</v>
      </c>
      <c r="AD88" s="1" t="e">
        <f>IF(Calculations!B88&lt;DesiredRetirementAge,K88,NA())</f>
        <v>#N/A</v>
      </c>
      <c r="AE88" s="1" t="e">
        <f>IF(Calculations!B88&gt;=(DesiredRetirementAge-1),K88,NA())</f>
        <v>#N/A</v>
      </c>
      <c r="AF88" s="1"/>
      <c r="AH88" s="1" t="e">
        <f t="shared" si="1"/>
        <v>#N/A</v>
      </c>
    </row>
    <row r="89" spans="2:34" x14ac:dyDescent="0.25">
      <c r="B89" t="e">
        <f>Age</f>
        <v>#N/A</v>
      </c>
      <c r="C89" s="1" t="e">
        <f>Salary</f>
        <v>#N/A</v>
      </c>
      <c r="D89" s="1"/>
      <c r="E89" s="1"/>
      <c r="F89" s="1" t="e">
        <f>Balance</f>
        <v>#N/A</v>
      </c>
      <c r="G89" s="1" t="e">
        <f>Interest</f>
        <v>#N/A</v>
      </c>
      <c r="H89" s="1" t="e">
        <f>YearlySavings</f>
        <v>#N/A</v>
      </c>
      <c r="I89" s="1" t="e">
        <f>DesiredRetirementIncome</f>
        <v>#N/A</v>
      </c>
      <c r="J89" s="1" t="e">
        <f>PensionIncome</f>
        <v>#N/A</v>
      </c>
      <c r="K89" s="1" t="e">
        <f>EndBalance</f>
        <v>#N/A</v>
      </c>
      <c r="N89" s="1" t="e">
        <f>Balance_Under</f>
        <v>#N/A</v>
      </c>
      <c r="O89" s="1" t="e">
        <f>Interest_Under</f>
        <v>#N/A</v>
      </c>
      <c r="P89" s="1" t="e">
        <f>YearlySavings_Under</f>
        <v>#N/A</v>
      </c>
      <c r="Q89" s="1" t="e">
        <f>DesiredRetirementIncome</f>
        <v>#N/A</v>
      </c>
      <c r="R89" s="1" t="e">
        <f>PensionIncome_Under</f>
        <v>#N/A</v>
      </c>
      <c r="S89" s="1" t="e">
        <f>EndBalance</f>
        <v>#N/A</v>
      </c>
      <c r="V89" s="1" t="e">
        <f>Balance_Over</f>
        <v>#N/A</v>
      </c>
      <c r="W89" s="1" t="e">
        <f>Interest_Over</f>
        <v>#N/A</v>
      </c>
      <c r="X89" s="1" t="e">
        <f>YearlySavings_Over</f>
        <v>#N/A</v>
      </c>
      <c r="Y89" s="1" t="e">
        <f>DesiredRetirementIncome</f>
        <v>#N/A</v>
      </c>
      <c r="Z89" s="1" t="e">
        <f>PensionIncome_Over</f>
        <v>#N/A</v>
      </c>
      <c r="AA89" s="1" t="e">
        <f>EndBalance</f>
        <v>#N/A</v>
      </c>
      <c r="AD89" s="1" t="e">
        <f>IF(Calculations!B89&lt;DesiredRetirementAge,K89,NA())</f>
        <v>#N/A</v>
      </c>
      <c r="AE89" s="1" t="e">
        <f>IF(Calculations!B89&gt;=(DesiredRetirementAge-1),K89,NA())</f>
        <v>#N/A</v>
      </c>
      <c r="AF89" s="1"/>
      <c r="AH89" s="1" t="e">
        <f t="shared" si="1"/>
        <v>#N/A</v>
      </c>
    </row>
    <row r="90" spans="2:34" x14ac:dyDescent="0.25">
      <c r="B90" t="e">
        <f>Age</f>
        <v>#N/A</v>
      </c>
      <c r="C90" s="1" t="e">
        <f>Salary</f>
        <v>#N/A</v>
      </c>
      <c r="D90" s="1"/>
      <c r="E90" s="1"/>
      <c r="F90" s="1" t="e">
        <f>Balance</f>
        <v>#N/A</v>
      </c>
      <c r="G90" s="1" t="e">
        <f>Interest</f>
        <v>#N/A</v>
      </c>
      <c r="H90" s="1" t="e">
        <f>YearlySavings</f>
        <v>#N/A</v>
      </c>
      <c r="I90" s="1" t="e">
        <f>DesiredRetirementIncome</f>
        <v>#N/A</v>
      </c>
      <c r="J90" s="1" t="e">
        <f>PensionIncome</f>
        <v>#N/A</v>
      </c>
      <c r="K90" s="1" t="e">
        <f>EndBalance</f>
        <v>#N/A</v>
      </c>
      <c r="N90" s="1" t="e">
        <f>Balance_Under</f>
        <v>#N/A</v>
      </c>
      <c r="O90" s="1" t="e">
        <f>Interest_Under</f>
        <v>#N/A</v>
      </c>
      <c r="P90" s="1" t="e">
        <f>YearlySavings_Under</f>
        <v>#N/A</v>
      </c>
      <c r="Q90" s="1" t="e">
        <f>DesiredRetirementIncome</f>
        <v>#N/A</v>
      </c>
      <c r="R90" s="1" t="e">
        <f>PensionIncome_Under</f>
        <v>#N/A</v>
      </c>
      <c r="S90" s="1" t="e">
        <f>EndBalance</f>
        <v>#N/A</v>
      </c>
      <c r="V90" s="1" t="e">
        <f>Balance_Over</f>
        <v>#N/A</v>
      </c>
      <c r="W90" s="1" t="e">
        <f>Interest_Over</f>
        <v>#N/A</v>
      </c>
      <c r="X90" s="1" t="e">
        <f>YearlySavings_Over</f>
        <v>#N/A</v>
      </c>
      <c r="Y90" s="1" t="e">
        <f>DesiredRetirementIncome</f>
        <v>#N/A</v>
      </c>
      <c r="Z90" s="1" t="e">
        <f>PensionIncome_Over</f>
        <v>#N/A</v>
      </c>
      <c r="AA90" s="1" t="e">
        <f>EndBalance</f>
        <v>#N/A</v>
      </c>
      <c r="AD90" s="1" t="e">
        <f>IF(Calculations!B90&lt;DesiredRetirementAge,K90,NA())</f>
        <v>#N/A</v>
      </c>
      <c r="AE90" s="1" t="e">
        <f>IF(Calculations!B90&gt;=(DesiredRetirementAge-1),K90,NA())</f>
        <v>#N/A</v>
      </c>
      <c r="AF90" s="1"/>
      <c r="AH90" s="1" t="e">
        <f t="shared" si="1"/>
        <v>#N/A</v>
      </c>
    </row>
    <row r="91" spans="2:34" x14ac:dyDescent="0.25">
      <c r="B91" t="e">
        <f>Age</f>
        <v>#N/A</v>
      </c>
      <c r="C91" s="1" t="e">
        <f>Salary</f>
        <v>#N/A</v>
      </c>
      <c r="D91" s="1"/>
      <c r="E91" s="1"/>
      <c r="F91" s="1" t="e">
        <f>Balance</f>
        <v>#N/A</v>
      </c>
      <c r="G91" s="1" t="e">
        <f>Interest</f>
        <v>#N/A</v>
      </c>
      <c r="H91" s="1" t="e">
        <f>YearlySavings</f>
        <v>#N/A</v>
      </c>
      <c r="I91" s="1" t="e">
        <f>DesiredRetirementIncome</f>
        <v>#N/A</v>
      </c>
      <c r="J91" s="1" t="e">
        <f>PensionIncome</f>
        <v>#N/A</v>
      </c>
      <c r="K91" s="1" t="e">
        <f>EndBalance</f>
        <v>#N/A</v>
      </c>
      <c r="N91" s="1" t="e">
        <f>Balance_Under</f>
        <v>#N/A</v>
      </c>
      <c r="O91" s="1" t="e">
        <f>Interest_Under</f>
        <v>#N/A</v>
      </c>
      <c r="P91" s="1" t="e">
        <f>YearlySavings_Under</f>
        <v>#N/A</v>
      </c>
      <c r="Q91" s="1" t="e">
        <f>DesiredRetirementIncome</f>
        <v>#N/A</v>
      </c>
      <c r="R91" s="1" t="e">
        <f>PensionIncome_Under</f>
        <v>#N/A</v>
      </c>
      <c r="S91" s="1" t="e">
        <f>EndBalance</f>
        <v>#N/A</v>
      </c>
      <c r="V91" s="1" t="e">
        <f>Balance_Over</f>
        <v>#N/A</v>
      </c>
      <c r="W91" s="1" t="e">
        <f>Interest_Over</f>
        <v>#N/A</v>
      </c>
      <c r="X91" s="1" t="e">
        <f>YearlySavings_Over</f>
        <v>#N/A</v>
      </c>
      <c r="Y91" s="1" t="e">
        <f>DesiredRetirementIncome</f>
        <v>#N/A</v>
      </c>
      <c r="Z91" s="1" t="e">
        <f>PensionIncome_Over</f>
        <v>#N/A</v>
      </c>
      <c r="AA91" s="1" t="e">
        <f>EndBalance</f>
        <v>#N/A</v>
      </c>
      <c r="AD91" s="1" t="e">
        <f>IF(Calculations!B91&lt;DesiredRetirementAge,K91,NA())</f>
        <v>#N/A</v>
      </c>
      <c r="AE91" s="1" t="e">
        <f>IF(Calculations!B91&gt;=(DesiredRetirementAge-1),K91,NA())</f>
        <v>#N/A</v>
      </c>
      <c r="AF91" s="1"/>
      <c r="AH91" s="1" t="e">
        <f t="shared" si="1"/>
        <v>#N/A</v>
      </c>
    </row>
    <row r="92" spans="2:34" x14ac:dyDescent="0.25">
      <c r="B92" t="e">
        <f>Age</f>
        <v>#N/A</v>
      </c>
      <c r="C92" s="1" t="e">
        <f>Salary</f>
        <v>#N/A</v>
      </c>
      <c r="D92" s="1"/>
      <c r="E92" s="1"/>
      <c r="F92" s="1" t="e">
        <f>Balance</f>
        <v>#N/A</v>
      </c>
      <c r="G92" s="1" t="e">
        <f>Interest</f>
        <v>#N/A</v>
      </c>
      <c r="H92" s="1" t="e">
        <f>YearlySavings</f>
        <v>#N/A</v>
      </c>
      <c r="I92" s="1" t="e">
        <f>DesiredRetirementIncome</f>
        <v>#N/A</v>
      </c>
      <c r="J92" s="1" t="e">
        <f>PensionIncome</f>
        <v>#N/A</v>
      </c>
      <c r="K92" s="1" t="e">
        <f>EndBalance</f>
        <v>#N/A</v>
      </c>
      <c r="N92" s="1" t="e">
        <f>Balance_Under</f>
        <v>#N/A</v>
      </c>
      <c r="O92" s="1" t="e">
        <f>Interest_Under</f>
        <v>#N/A</v>
      </c>
      <c r="P92" s="1" t="e">
        <f>YearlySavings_Under</f>
        <v>#N/A</v>
      </c>
      <c r="Q92" s="1" t="e">
        <f>DesiredRetirementIncome</f>
        <v>#N/A</v>
      </c>
      <c r="R92" s="1" t="e">
        <f>PensionIncome_Under</f>
        <v>#N/A</v>
      </c>
      <c r="S92" s="1" t="e">
        <f>EndBalance</f>
        <v>#N/A</v>
      </c>
      <c r="V92" s="1" t="e">
        <f>Balance_Over</f>
        <v>#N/A</v>
      </c>
      <c r="W92" s="1" t="e">
        <f>Interest_Over</f>
        <v>#N/A</v>
      </c>
      <c r="X92" s="1" t="e">
        <f>YearlySavings_Over</f>
        <v>#N/A</v>
      </c>
      <c r="Y92" s="1" t="e">
        <f>DesiredRetirementIncome</f>
        <v>#N/A</v>
      </c>
      <c r="Z92" s="1" t="e">
        <f>PensionIncome_Over</f>
        <v>#N/A</v>
      </c>
      <c r="AA92" s="1" t="e">
        <f>EndBalance</f>
        <v>#N/A</v>
      </c>
      <c r="AD92" s="1" t="e">
        <f>IF(Calculations!B92&lt;DesiredRetirementAge,K92,NA())</f>
        <v>#N/A</v>
      </c>
      <c r="AE92" s="1" t="e">
        <f>IF(Calculations!B92&gt;=(DesiredRetirementAge-1),K92,NA())</f>
        <v>#N/A</v>
      </c>
      <c r="AF92" s="1"/>
      <c r="AH92" s="1" t="e">
        <f t="shared" si="1"/>
        <v>#N/A</v>
      </c>
    </row>
    <row r="93" spans="2:34" x14ac:dyDescent="0.25">
      <c r="B93" t="e">
        <f>Age</f>
        <v>#N/A</v>
      </c>
      <c r="C93" s="1" t="e">
        <f>Salary</f>
        <v>#N/A</v>
      </c>
      <c r="D93" s="1"/>
      <c r="E93" s="1"/>
      <c r="F93" s="1" t="e">
        <f>Balance</f>
        <v>#N/A</v>
      </c>
      <c r="G93" s="1" t="e">
        <f>Interest</f>
        <v>#N/A</v>
      </c>
      <c r="H93" s="1" t="e">
        <f>YearlySavings</f>
        <v>#N/A</v>
      </c>
      <c r="I93" s="1" t="e">
        <f>DesiredRetirementIncome</f>
        <v>#N/A</v>
      </c>
      <c r="J93" s="1" t="e">
        <f>PensionIncome</f>
        <v>#N/A</v>
      </c>
      <c r="K93" s="1" t="e">
        <f>EndBalance</f>
        <v>#N/A</v>
      </c>
      <c r="N93" s="1" t="e">
        <f>Balance_Under</f>
        <v>#N/A</v>
      </c>
      <c r="O93" s="1" t="e">
        <f>Interest_Under</f>
        <v>#N/A</v>
      </c>
      <c r="P93" s="1" t="e">
        <f>YearlySavings_Under</f>
        <v>#N/A</v>
      </c>
      <c r="Q93" s="1" t="e">
        <f>DesiredRetirementIncome</f>
        <v>#N/A</v>
      </c>
      <c r="R93" s="1" t="e">
        <f>PensionIncome_Under</f>
        <v>#N/A</v>
      </c>
      <c r="S93" s="1" t="e">
        <f>EndBalance</f>
        <v>#N/A</v>
      </c>
      <c r="V93" s="1" t="e">
        <f>Balance_Over</f>
        <v>#N/A</v>
      </c>
      <c r="W93" s="1" t="e">
        <f>Interest_Over</f>
        <v>#N/A</v>
      </c>
      <c r="X93" s="1" t="e">
        <f>YearlySavings_Over</f>
        <v>#N/A</v>
      </c>
      <c r="Y93" s="1" t="e">
        <f>DesiredRetirementIncome</f>
        <v>#N/A</v>
      </c>
      <c r="Z93" s="1" t="e">
        <f>PensionIncome_Over</f>
        <v>#N/A</v>
      </c>
      <c r="AA93" s="1" t="e">
        <f>EndBalance</f>
        <v>#N/A</v>
      </c>
      <c r="AD93" s="1" t="e">
        <f>IF(Calculations!B93&lt;DesiredRetirementAge,K93,NA())</f>
        <v>#N/A</v>
      </c>
      <c r="AE93" s="1" t="e">
        <f>IF(Calculations!B93&gt;=(DesiredRetirementAge-1),K93,NA())</f>
        <v>#N/A</v>
      </c>
      <c r="AF93" s="1"/>
      <c r="AH93" s="1" t="e">
        <f t="shared" si="1"/>
        <v>#N/A</v>
      </c>
    </row>
    <row r="94" spans="2:34" x14ac:dyDescent="0.25">
      <c r="B94" t="e">
        <f>Age</f>
        <v>#N/A</v>
      </c>
      <c r="C94" s="1" t="e">
        <f>Salary</f>
        <v>#N/A</v>
      </c>
      <c r="D94" s="1"/>
      <c r="E94" s="1"/>
      <c r="F94" s="1" t="e">
        <f>Balance</f>
        <v>#N/A</v>
      </c>
      <c r="G94" s="1" t="e">
        <f>Interest</f>
        <v>#N/A</v>
      </c>
      <c r="H94" s="1" t="e">
        <f>YearlySavings</f>
        <v>#N/A</v>
      </c>
      <c r="I94" s="1" t="e">
        <f>DesiredRetirementIncome</f>
        <v>#N/A</v>
      </c>
      <c r="J94" s="1" t="e">
        <f>PensionIncome</f>
        <v>#N/A</v>
      </c>
      <c r="K94" s="1" t="e">
        <f>EndBalance</f>
        <v>#N/A</v>
      </c>
      <c r="N94" s="1" t="e">
        <f>Balance_Under</f>
        <v>#N/A</v>
      </c>
      <c r="O94" s="1" t="e">
        <f>Interest_Under</f>
        <v>#N/A</v>
      </c>
      <c r="P94" s="1" t="e">
        <f>YearlySavings_Under</f>
        <v>#N/A</v>
      </c>
      <c r="Q94" s="1" t="e">
        <f>DesiredRetirementIncome</f>
        <v>#N/A</v>
      </c>
      <c r="R94" s="1" t="e">
        <f>PensionIncome_Under</f>
        <v>#N/A</v>
      </c>
      <c r="S94" s="1" t="e">
        <f>EndBalance</f>
        <v>#N/A</v>
      </c>
      <c r="V94" s="1" t="e">
        <f>Balance_Over</f>
        <v>#N/A</v>
      </c>
      <c r="W94" s="1" t="e">
        <f>Interest_Over</f>
        <v>#N/A</v>
      </c>
      <c r="X94" s="1" t="e">
        <f>YearlySavings_Over</f>
        <v>#N/A</v>
      </c>
      <c r="Y94" s="1" t="e">
        <f>DesiredRetirementIncome</f>
        <v>#N/A</v>
      </c>
      <c r="Z94" s="1" t="e">
        <f>PensionIncome_Over</f>
        <v>#N/A</v>
      </c>
      <c r="AA94" s="1" t="e">
        <f>EndBalance</f>
        <v>#N/A</v>
      </c>
      <c r="AD94" s="1" t="e">
        <f>IF(Calculations!B94&lt;DesiredRetirementAge,K94,NA())</f>
        <v>#N/A</v>
      </c>
      <c r="AE94" s="1" t="e">
        <f>IF(Calculations!B94&gt;=(DesiredRetirementAge-1),K94,NA())</f>
        <v>#N/A</v>
      </c>
      <c r="AF94" s="1"/>
      <c r="AH94" s="1" t="e">
        <f t="shared" si="1"/>
        <v>#N/A</v>
      </c>
    </row>
    <row r="95" spans="2:34" x14ac:dyDescent="0.25">
      <c r="B95" t="e">
        <f>Age</f>
        <v>#N/A</v>
      </c>
      <c r="C95" s="1" t="e">
        <f>Salary</f>
        <v>#N/A</v>
      </c>
      <c r="D95" s="1"/>
      <c r="E95" s="1"/>
      <c r="F95" s="1" t="e">
        <f>Balance</f>
        <v>#N/A</v>
      </c>
      <c r="G95" s="1" t="e">
        <f>Interest</f>
        <v>#N/A</v>
      </c>
      <c r="H95" s="1" t="e">
        <f>YearlySavings</f>
        <v>#N/A</v>
      </c>
      <c r="I95" s="1" t="e">
        <f>DesiredRetirementIncome</f>
        <v>#N/A</v>
      </c>
      <c r="J95" s="1" t="e">
        <f>PensionIncome</f>
        <v>#N/A</v>
      </c>
      <c r="K95" s="1" t="e">
        <f>EndBalance</f>
        <v>#N/A</v>
      </c>
      <c r="N95" s="1" t="e">
        <f>Balance_Under</f>
        <v>#N/A</v>
      </c>
      <c r="O95" s="1" t="e">
        <f>Interest_Under</f>
        <v>#N/A</v>
      </c>
      <c r="P95" s="1" t="e">
        <f>YearlySavings_Under</f>
        <v>#N/A</v>
      </c>
      <c r="Q95" s="1" t="e">
        <f>DesiredRetirementIncome</f>
        <v>#N/A</v>
      </c>
      <c r="R95" s="1" t="e">
        <f>PensionIncome_Under</f>
        <v>#N/A</v>
      </c>
      <c r="S95" s="1" t="e">
        <f>EndBalance</f>
        <v>#N/A</v>
      </c>
      <c r="V95" s="1" t="e">
        <f>Balance_Over</f>
        <v>#N/A</v>
      </c>
      <c r="W95" s="1" t="e">
        <f>Interest_Over</f>
        <v>#N/A</v>
      </c>
      <c r="X95" s="1" t="e">
        <f>YearlySavings_Over</f>
        <v>#N/A</v>
      </c>
      <c r="Y95" s="1" t="e">
        <f>DesiredRetirementIncome</f>
        <v>#N/A</v>
      </c>
      <c r="Z95" s="1" t="e">
        <f>PensionIncome_Over</f>
        <v>#N/A</v>
      </c>
      <c r="AA95" s="1" t="e">
        <f>EndBalance</f>
        <v>#N/A</v>
      </c>
      <c r="AD95" s="1" t="e">
        <f>IF(Calculations!B95&lt;DesiredRetirementAge,K95,NA())</f>
        <v>#N/A</v>
      </c>
      <c r="AE95" s="1" t="e">
        <f>IF(Calculations!B95&gt;=(DesiredRetirementAge-1),K95,NA())</f>
        <v>#N/A</v>
      </c>
      <c r="AF95" s="1"/>
      <c r="AH95" s="1" t="e">
        <f t="shared" si="1"/>
        <v>#N/A</v>
      </c>
    </row>
    <row r="96" spans="2:34" x14ac:dyDescent="0.25">
      <c r="B96" t="e">
        <f>Age</f>
        <v>#N/A</v>
      </c>
      <c r="C96" s="1" t="e">
        <f>Salary</f>
        <v>#N/A</v>
      </c>
      <c r="D96" s="1"/>
      <c r="E96" s="1"/>
      <c r="F96" s="1" t="e">
        <f>Balance</f>
        <v>#N/A</v>
      </c>
      <c r="G96" s="1" t="e">
        <f>Interest</f>
        <v>#N/A</v>
      </c>
      <c r="H96" s="1" t="e">
        <f>YearlySavings</f>
        <v>#N/A</v>
      </c>
      <c r="I96" s="1" t="e">
        <f>DesiredRetirementIncome</f>
        <v>#N/A</v>
      </c>
      <c r="J96" s="1" t="e">
        <f>PensionIncome</f>
        <v>#N/A</v>
      </c>
      <c r="K96" s="1" t="e">
        <f>EndBalance</f>
        <v>#N/A</v>
      </c>
      <c r="N96" s="1" t="e">
        <f>Balance_Under</f>
        <v>#N/A</v>
      </c>
      <c r="O96" s="1" t="e">
        <f>Interest_Under</f>
        <v>#N/A</v>
      </c>
      <c r="P96" s="1" t="e">
        <f>YearlySavings_Under</f>
        <v>#N/A</v>
      </c>
      <c r="Q96" s="1" t="e">
        <f>DesiredRetirementIncome</f>
        <v>#N/A</v>
      </c>
      <c r="R96" s="1" t="e">
        <f>PensionIncome_Under</f>
        <v>#N/A</v>
      </c>
      <c r="S96" s="1" t="e">
        <f>EndBalance</f>
        <v>#N/A</v>
      </c>
      <c r="V96" s="1" t="e">
        <f>Balance_Over</f>
        <v>#N/A</v>
      </c>
      <c r="W96" s="1" t="e">
        <f>Interest_Over</f>
        <v>#N/A</v>
      </c>
      <c r="X96" s="1" t="e">
        <f>YearlySavings_Over</f>
        <v>#N/A</v>
      </c>
      <c r="Y96" s="1" t="e">
        <f>DesiredRetirementIncome</f>
        <v>#N/A</v>
      </c>
      <c r="Z96" s="1" t="e">
        <f>PensionIncome_Over</f>
        <v>#N/A</v>
      </c>
      <c r="AA96" s="1" t="e">
        <f>EndBalance</f>
        <v>#N/A</v>
      </c>
      <c r="AD96" s="1" t="e">
        <f>IF(Calculations!B96&lt;DesiredRetirementAge,K96,NA())</f>
        <v>#N/A</v>
      </c>
      <c r="AE96" s="1" t="e">
        <f>IF(Calculations!B96&gt;=(DesiredRetirementAge-1),K96,NA())</f>
        <v>#N/A</v>
      </c>
      <c r="AF96" s="1"/>
      <c r="AH96" s="1" t="e">
        <f t="shared" si="1"/>
        <v>#N/A</v>
      </c>
    </row>
    <row r="97" spans="2:34" x14ac:dyDescent="0.25">
      <c r="B97" t="e">
        <f>Age</f>
        <v>#N/A</v>
      </c>
      <c r="C97" s="1" t="e">
        <f>Salary</f>
        <v>#N/A</v>
      </c>
      <c r="D97" s="1"/>
      <c r="E97" s="1"/>
      <c r="F97" s="1" t="e">
        <f>Balance</f>
        <v>#N/A</v>
      </c>
      <c r="G97" s="1" t="e">
        <f>Interest</f>
        <v>#N/A</v>
      </c>
      <c r="H97" s="1" t="e">
        <f>YearlySavings</f>
        <v>#N/A</v>
      </c>
      <c r="I97" s="1" t="e">
        <f>DesiredRetirementIncome</f>
        <v>#N/A</v>
      </c>
      <c r="J97" s="1" t="e">
        <f>PensionIncome</f>
        <v>#N/A</v>
      </c>
      <c r="K97" s="1" t="e">
        <f>EndBalance</f>
        <v>#N/A</v>
      </c>
      <c r="N97" s="1" t="e">
        <f>Balance_Under</f>
        <v>#N/A</v>
      </c>
      <c r="O97" s="1" t="e">
        <f>Interest_Under</f>
        <v>#N/A</v>
      </c>
      <c r="P97" s="1" t="e">
        <f>YearlySavings_Under</f>
        <v>#N/A</v>
      </c>
      <c r="Q97" s="1" t="e">
        <f>DesiredRetirementIncome</f>
        <v>#N/A</v>
      </c>
      <c r="R97" s="1" t="e">
        <f>PensionIncome_Under</f>
        <v>#N/A</v>
      </c>
      <c r="S97" s="1" t="e">
        <f>EndBalance</f>
        <v>#N/A</v>
      </c>
      <c r="V97" s="1" t="e">
        <f>Balance_Over</f>
        <v>#N/A</v>
      </c>
      <c r="W97" s="1" t="e">
        <f>Interest_Over</f>
        <v>#N/A</v>
      </c>
      <c r="X97" s="1" t="e">
        <f>YearlySavings_Over</f>
        <v>#N/A</v>
      </c>
      <c r="Y97" s="1" t="e">
        <f>DesiredRetirementIncome</f>
        <v>#N/A</v>
      </c>
      <c r="Z97" s="1" t="e">
        <f>PensionIncome_Over</f>
        <v>#N/A</v>
      </c>
      <c r="AA97" s="1" t="e">
        <f>EndBalance</f>
        <v>#N/A</v>
      </c>
      <c r="AD97" s="1" t="e">
        <f>IF(Calculations!B97&lt;DesiredRetirementAge,K97,NA())</f>
        <v>#N/A</v>
      </c>
      <c r="AE97" s="1" t="e">
        <f>IF(Calculations!B97&gt;=(DesiredRetirementAge-1),K97,NA())</f>
        <v>#N/A</v>
      </c>
      <c r="AF97" s="1"/>
      <c r="AH97" s="1" t="e">
        <f t="shared" si="1"/>
        <v>#N/A</v>
      </c>
    </row>
    <row r="98" spans="2:34" x14ac:dyDescent="0.25">
      <c r="B98" t="e">
        <f>Age</f>
        <v>#N/A</v>
      </c>
      <c r="C98" s="1" t="e">
        <f>Salary</f>
        <v>#N/A</v>
      </c>
      <c r="D98" s="1"/>
      <c r="E98" s="1"/>
      <c r="F98" s="1" t="e">
        <f>Balance</f>
        <v>#N/A</v>
      </c>
      <c r="G98" s="1" t="e">
        <f>Interest</f>
        <v>#N/A</v>
      </c>
      <c r="H98" s="1" t="e">
        <f>YearlySavings</f>
        <v>#N/A</v>
      </c>
      <c r="I98" s="1" t="e">
        <f>DesiredRetirementIncome</f>
        <v>#N/A</v>
      </c>
      <c r="J98" s="1" t="e">
        <f>PensionIncome</f>
        <v>#N/A</v>
      </c>
      <c r="K98" s="1" t="e">
        <f>EndBalance</f>
        <v>#N/A</v>
      </c>
      <c r="N98" s="1" t="e">
        <f>Balance_Under</f>
        <v>#N/A</v>
      </c>
      <c r="O98" s="1" t="e">
        <f>Interest_Under</f>
        <v>#N/A</v>
      </c>
      <c r="P98" s="1" t="e">
        <f>YearlySavings_Under</f>
        <v>#N/A</v>
      </c>
      <c r="Q98" s="1" t="e">
        <f>DesiredRetirementIncome</f>
        <v>#N/A</v>
      </c>
      <c r="R98" s="1" t="e">
        <f>PensionIncome_Under</f>
        <v>#N/A</v>
      </c>
      <c r="S98" s="1" t="e">
        <f>EndBalance</f>
        <v>#N/A</v>
      </c>
      <c r="V98" s="1" t="e">
        <f>Balance_Over</f>
        <v>#N/A</v>
      </c>
      <c r="W98" s="1" t="e">
        <f>Interest_Over</f>
        <v>#N/A</v>
      </c>
      <c r="X98" s="1" t="e">
        <f>YearlySavings_Over</f>
        <v>#N/A</v>
      </c>
      <c r="Y98" s="1" t="e">
        <f>DesiredRetirementIncome</f>
        <v>#N/A</v>
      </c>
      <c r="Z98" s="1" t="e">
        <f>PensionIncome_Over</f>
        <v>#N/A</v>
      </c>
      <c r="AA98" s="1" t="e">
        <f>EndBalance</f>
        <v>#N/A</v>
      </c>
      <c r="AD98" s="1" t="e">
        <f>IF(Calculations!B98&lt;DesiredRetirementAge,K98,NA())</f>
        <v>#N/A</v>
      </c>
      <c r="AE98" s="1" t="e">
        <f>IF(Calculations!B98&gt;=(DesiredRetirementAge-1),K98,NA())</f>
        <v>#N/A</v>
      </c>
      <c r="AF98" s="1"/>
      <c r="AH98" s="1" t="e">
        <f t="shared" si="1"/>
        <v>#N/A</v>
      </c>
    </row>
    <row r="99" spans="2:34" x14ac:dyDescent="0.25">
      <c r="B99" t="e">
        <f>Age</f>
        <v>#N/A</v>
      </c>
      <c r="C99" s="1" t="e">
        <f>Salary</f>
        <v>#N/A</v>
      </c>
      <c r="D99" s="1"/>
      <c r="E99" s="1"/>
      <c r="F99" s="1" t="e">
        <f>Balance</f>
        <v>#N/A</v>
      </c>
      <c r="G99" s="1" t="e">
        <f>Interest</f>
        <v>#N/A</v>
      </c>
      <c r="H99" s="1" t="e">
        <f>YearlySavings</f>
        <v>#N/A</v>
      </c>
      <c r="I99" s="1" t="e">
        <f>DesiredRetirementIncome</f>
        <v>#N/A</v>
      </c>
      <c r="J99" s="1" t="e">
        <f>PensionIncome</f>
        <v>#N/A</v>
      </c>
      <c r="K99" s="1" t="e">
        <f>EndBalance</f>
        <v>#N/A</v>
      </c>
      <c r="N99" s="1" t="e">
        <f>Balance_Under</f>
        <v>#N/A</v>
      </c>
      <c r="O99" s="1" t="e">
        <f>Interest_Under</f>
        <v>#N/A</v>
      </c>
      <c r="P99" s="1" t="e">
        <f>YearlySavings_Under</f>
        <v>#N/A</v>
      </c>
      <c r="Q99" s="1" t="e">
        <f>DesiredRetirementIncome</f>
        <v>#N/A</v>
      </c>
      <c r="R99" s="1" t="e">
        <f>PensionIncome_Under</f>
        <v>#N/A</v>
      </c>
      <c r="S99" s="1" t="e">
        <f>EndBalance</f>
        <v>#N/A</v>
      </c>
      <c r="V99" s="1" t="e">
        <f>Balance_Over</f>
        <v>#N/A</v>
      </c>
      <c r="W99" s="1" t="e">
        <f>Interest_Over</f>
        <v>#N/A</v>
      </c>
      <c r="X99" s="1" t="e">
        <f>YearlySavings_Over</f>
        <v>#N/A</v>
      </c>
      <c r="Y99" s="1" t="e">
        <f>DesiredRetirementIncome</f>
        <v>#N/A</v>
      </c>
      <c r="Z99" s="1" t="e">
        <f>PensionIncome_Over</f>
        <v>#N/A</v>
      </c>
      <c r="AA99" s="1" t="e">
        <f>EndBalance</f>
        <v>#N/A</v>
      </c>
      <c r="AD99" s="1" t="e">
        <f>IF(Calculations!B99&lt;DesiredRetirementAge,K99,NA())</f>
        <v>#N/A</v>
      </c>
      <c r="AE99" s="1" t="e">
        <f>IF(Calculations!B99&gt;=(DesiredRetirementAge-1),K99,NA())</f>
        <v>#N/A</v>
      </c>
      <c r="AF99" s="1"/>
      <c r="AH99" s="1" t="e">
        <f t="shared" si="1"/>
        <v>#N/A</v>
      </c>
    </row>
    <row r="100" spans="2:34" x14ac:dyDescent="0.25">
      <c r="B100" t="e">
        <f>Age</f>
        <v>#N/A</v>
      </c>
      <c r="C100" s="1" t="e">
        <f>Salary</f>
        <v>#N/A</v>
      </c>
      <c r="D100" s="1"/>
      <c r="E100" s="1"/>
      <c r="F100" s="1" t="e">
        <f>Balance</f>
        <v>#N/A</v>
      </c>
      <c r="G100" s="1" t="e">
        <f>Interest</f>
        <v>#N/A</v>
      </c>
      <c r="H100" s="1" t="e">
        <f>YearlySavings</f>
        <v>#N/A</v>
      </c>
      <c r="I100" s="1" t="e">
        <f>DesiredRetirementIncome</f>
        <v>#N/A</v>
      </c>
      <c r="J100" s="1" t="e">
        <f>PensionIncome</f>
        <v>#N/A</v>
      </c>
      <c r="K100" s="1" t="e">
        <f>EndBalance</f>
        <v>#N/A</v>
      </c>
      <c r="N100" s="1" t="e">
        <f>Balance_Under</f>
        <v>#N/A</v>
      </c>
      <c r="O100" s="1" t="e">
        <f>Interest_Under</f>
        <v>#N/A</v>
      </c>
      <c r="P100" s="1" t="e">
        <f>YearlySavings_Under</f>
        <v>#N/A</v>
      </c>
      <c r="Q100" s="1" t="e">
        <f>DesiredRetirementIncome</f>
        <v>#N/A</v>
      </c>
      <c r="R100" s="1" t="e">
        <f>PensionIncome_Under</f>
        <v>#N/A</v>
      </c>
      <c r="S100" s="1" t="e">
        <f>EndBalance</f>
        <v>#N/A</v>
      </c>
      <c r="V100" s="1" t="e">
        <f>Balance_Over</f>
        <v>#N/A</v>
      </c>
      <c r="W100" s="1" t="e">
        <f>Interest_Over</f>
        <v>#N/A</v>
      </c>
      <c r="X100" s="1" t="e">
        <f>YearlySavings_Over</f>
        <v>#N/A</v>
      </c>
      <c r="Y100" s="1" t="e">
        <f>DesiredRetirementIncome</f>
        <v>#N/A</v>
      </c>
      <c r="Z100" s="1" t="e">
        <f>PensionIncome_Over</f>
        <v>#N/A</v>
      </c>
      <c r="AA100" s="1" t="e">
        <f>EndBalance</f>
        <v>#N/A</v>
      </c>
      <c r="AD100" s="1" t="e">
        <f>IF(Calculations!B100&lt;DesiredRetirementAge,K100,NA())</f>
        <v>#N/A</v>
      </c>
      <c r="AE100" s="1" t="e">
        <f>IF(Calculations!B100&gt;=(DesiredRetirementAge-1),K100,NA())</f>
        <v>#N/A</v>
      </c>
      <c r="AF100" s="1"/>
      <c r="AH100" s="1" t="e">
        <f t="shared" si="1"/>
        <v>#N/A</v>
      </c>
    </row>
    <row r="101" spans="2:34" x14ac:dyDescent="0.25">
      <c r="B101" t="e">
        <f>Age</f>
        <v>#N/A</v>
      </c>
      <c r="C101" s="1" t="e">
        <f>Salary</f>
        <v>#N/A</v>
      </c>
      <c r="D101" s="1"/>
      <c r="E101" s="1"/>
      <c r="F101" s="1" t="e">
        <f>Balance</f>
        <v>#N/A</v>
      </c>
      <c r="G101" s="1" t="e">
        <f>Interest</f>
        <v>#N/A</v>
      </c>
      <c r="H101" s="1" t="e">
        <f>YearlySavings</f>
        <v>#N/A</v>
      </c>
      <c r="I101" s="1" t="e">
        <f>DesiredRetirementIncome</f>
        <v>#N/A</v>
      </c>
      <c r="J101" s="1" t="e">
        <f>PensionIncome</f>
        <v>#N/A</v>
      </c>
      <c r="K101" s="1" t="e">
        <f>EndBalance</f>
        <v>#N/A</v>
      </c>
      <c r="N101" s="1" t="e">
        <f>Balance_Under</f>
        <v>#N/A</v>
      </c>
      <c r="O101" s="1" t="e">
        <f>Interest_Under</f>
        <v>#N/A</v>
      </c>
      <c r="P101" s="1" t="e">
        <f>YearlySavings_Under</f>
        <v>#N/A</v>
      </c>
      <c r="Q101" s="1" t="e">
        <f>DesiredRetirementIncome</f>
        <v>#N/A</v>
      </c>
      <c r="R101" s="1" t="e">
        <f>PensionIncome_Under</f>
        <v>#N/A</v>
      </c>
      <c r="S101" s="1" t="e">
        <f>EndBalance</f>
        <v>#N/A</v>
      </c>
      <c r="V101" s="1" t="e">
        <f>Balance_Over</f>
        <v>#N/A</v>
      </c>
      <c r="W101" s="1" t="e">
        <f>Interest_Over</f>
        <v>#N/A</v>
      </c>
      <c r="X101" s="1" t="e">
        <f>YearlySavings_Over</f>
        <v>#N/A</v>
      </c>
      <c r="Y101" s="1" t="e">
        <f>DesiredRetirementIncome</f>
        <v>#N/A</v>
      </c>
      <c r="Z101" s="1" t="e">
        <f>PensionIncome_Over</f>
        <v>#N/A</v>
      </c>
      <c r="AA101" s="1" t="e">
        <f>EndBalance</f>
        <v>#N/A</v>
      </c>
      <c r="AD101" s="1" t="e">
        <f>IF(Calculations!B101&lt;DesiredRetirementAge,K101,NA())</f>
        <v>#N/A</v>
      </c>
      <c r="AE101" s="1" t="e">
        <f>IF(Calculations!B101&gt;=(DesiredRetirementAge-1),K101,NA())</f>
        <v>#N/A</v>
      </c>
      <c r="AF101" s="1"/>
      <c r="AH101" s="1" t="e">
        <f t="shared" si="1"/>
        <v>#N/A</v>
      </c>
    </row>
    <row r="102" spans="2:34" x14ac:dyDescent="0.25">
      <c r="B102" t="e">
        <f>Age</f>
        <v>#N/A</v>
      </c>
      <c r="C102" s="1" t="e">
        <f>Salary</f>
        <v>#N/A</v>
      </c>
      <c r="D102" s="1"/>
      <c r="E102" s="1"/>
      <c r="F102" s="1" t="e">
        <f>Balance</f>
        <v>#N/A</v>
      </c>
      <c r="G102" s="1" t="e">
        <f>Interest</f>
        <v>#N/A</v>
      </c>
      <c r="H102" s="1" t="e">
        <f>YearlySavings</f>
        <v>#N/A</v>
      </c>
      <c r="I102" s="1" t="e">
        <f>DesiredRetirementIncome</f>
        <v>#N/A</v>
      </c>
      <c r="J102" s="1" t="e">
        <f>PensionIncome</f>
        <v>#N/A</v>
      </c>
      <c r="K102" s="1" t="e">
        <f>EndBalance</f>
        <v>#N/A</v>
      </c>
      <c r="N102" s="1" t="e">
        <f>Balance_Under</f>
        <v>#N/A</v>
      </c>
      <c r="O102" s="1" t="e">
        <f>Interest_Under</f>
        <v>#N/A</v>
      </c>
      <c r="P102" s="1" t="e">
        <f>YearlySavings_Under</f>
        <v>#N/A</v>
      </c>
      <c r="Q102" s="1" t="e">
        <f>DesiredRetirementIncome</f>
        <v>#N/A</v>
      </c>
      <c r="R102" s="1" t="e">
        <f>PensionIncome_Under</f>
        <v>#N/A</v>
      </c>
      <c r="S102" s="1" t="e">
        <f>EndBalance</f>
        <v>#N/A</v>
      </c>
      <c r="V102" s="1" t="e">
        <f>Balance_Over</f>
        <v>#N/A</v>
      </c>
      <c r="W102" s="1" t="e">
        <f>Interest_Over</f>
        <v>#N/A</v>
      </c>
      <c r="X102" s="1" t="e">
        <f>YearlySavings_Over</f>
        <v>#N/A</v>
      </c>
      <c r="Y102" s="1" t="e">
        <f>DesiredRetirementIncome</f>
        <v>#N/A</v>
      </c>
      <c r="Z102" s="1" t="e">
        <f>PensionIncome_Over</f>
        <v>#N/A</v>
      </c>
      <c r="AA102" s="1" t="e">
        <f>EndBalance</f>
        <v>#N/A</v>
      </c>
      <c r="AD102" s="1" t="e">
        <f>IF(Calculations!B102&lt;DesiredRetirementAge,K102,NA())</f>
        <v>#N/A</v>
      </c>
      <c r="AE102" s="1" t="e">
        <f>IF(Calculations!B102&gt;=(DesiredRetirementAge-1),K102,NA())</f>
        <v>#N/A</v>
      </c>
      <c r="AF102" s="1"/>
      <c r="AH102" s="1" t="e">
        <f t="shared" si="1"/>
        <v>#N/A</v>
      </c>
    </row>
    <row r="103" spans="2:34" x14ac:dyDescent="0.25">
      <c r="B103" t="e">
        <f>Age</f>
        <v>#N/A</v>
      </c>
      <c r="C103" s="1" t="e">
        <f>Salary</f>
        <v>#N/A</v>
      </c>
      <c r="D103" s="1"/>
      <c r="E103" s="1"/>
      <c r="F103" s="1" t="e">
        <f>Balance</f>
        <v>#N/A</v>
      </c>
      <c r="G103" s="1" t="e">
        <f>Interest</f>
        <v>#N/A</v>
      </c>
      <c r="H103" s="1" t="e">
        <f>YearlySavings</f>
        <v>#N/A</v>
      </c>
      <c r="I103" s="1" t="e">
        <f>DesiredRetirementIncome</f>
        <v>#N/A</v>
      </c>
      <c r="J103" s="1" t="e">
        <f>PensionIncome</f>
        <v>#N/A</v>
      </c>
      <c r="K103" s="1" t="e">
        <f>EndBalance</f>
        <v>#N/A</v>
      </c>
      <c r="N103" s="1" t="e">
        <f>Balance_Under</f>
        <v>#N/A</v>
      </c>
      <c r="O103" s="1" t="e">
        <f>Interest_Under</f>
        <v>#N/A</v>
      </c>
      <c r="P103" s="1" t="e">
        <f>YearlySavings_Under</f>
        <v>#N/A</v>
      </c>
      <c r="Q103" s="1" t="e">
        <f>DesiredRetirementIncome</f>
        <v>#N/A</v>
      </c>
      <c r="R103" s="1" t="e">
        <f>PensionIncome_Under</f>
        <v>#N/A</v>
      </c>
      <c r="S103" s="1" t="e">
        <f>EndBalance</f>
        <v>#N/A</v>
      </c>
      <c r="V103" s="1" t="e">
        <f>Balance_Over</f>
        <v>#N/A</v>
      </c>
      <c r="W103" s="1" t="e">
        <f>Interest_Over</f>
        <v>#N/A</v>
      </c>
      <c r="X103" s="1" t="e">
        <f>YearlySavings_Over</f>
        <v>#N/A</v>
      </c>
      <c r="Y103" s="1" t="e">
        <f>DesiredRetirementIncome</f>
        <v>#N/A</v>
      </c>
      <c r="Z103" s="1" t="e">
        <f>PensionIncome_Over</f>
        <v>#N/A</v>
      </c>
      <c r="AA103" s="1" t="e">
        <f>EndBalance</f>
        <v>#N/A</v>
      </c>
      <c r="AD103" s="1" t="e">
        <f>IF(Calculations!B103&lt;DesiredRetirementAge,K103,NA())</f>
        <v>#N/A</v>
      </c>
      <c r="AE103" s="1" t="e">
        <f>IF(Calculations!B103&gt;=(DesiredRetirementAge-1),K103,NA())</f>
        <v>#N/A</v>
      </c>
      <c r="AF103" s="1"/>
      <c r="AH103" s="1" t="e">
        <f t="shared" si="1"/>
        <v>#N/A</v>
      </c>
    </row>
    <row r="104" spans="2:34" x14ac:dyDescent="0.25">
      <c r="B104" t="e">
        <f>Age</f>
        <v>#N/A</v>
      </c>
      <c r="C104" s="1" t="e">
        <f>Salary</f>
        <v>#N/A</v>
      </c>
      <c r="D104" s="1"/>
      <c r="E104" s="1"/>
      <c r="F104" s="1" t="e">
        <f>Balance</f>
        <v>#N/A</v>
      </c>
      <c r="G104" s="1" t="e">
        <f>Interest</f>
        <v>#N/A</v>
      </c>
      <c r="H104" s="1" t="e">
        <f>YearlySavings</f>
        <v>#N/A</v>
      </c>
      <c r="I104" s="1" t="e">
        <f>DesiredRetirementIncome</f>
        <v>#N/A</v>
      </c>
      <c r="J104" s="1" t="e">
        <f>PensionIncome</f>
        <v>#N/A</v>
      </c>
      <c r="K104" s="1" t="e">
        <f>EndBalance</f>
        <v>#N/A</v>
      </c>
      <c r="N104" s="1" t="e">
        <f>Balance_Under</f>
        <v>#N/A</v>
      </c>
      <c r="O104" s="1" t="e">
        <f>Interest_Under</f>
        <v>#N/A</v>
      </c>
      <c r="P104" s="1" t="e">
        <f>YearlySavings_Under</f>
        <v>#N/A</v>
      </c>
      <c r="Q104" s="1" t="e">
        <f>DesiredRetirementIncome</f>
        <v>#N/A</v>
      </c>
      <c r="R104" s="1" t="e">
        <f>PensionIncome_Under</f>
        <v>#N/A</v>
      </c>
      <c r="S104" s="1" t="e">
        <f>EndBalance</f>
        <v>#N/A</v>
      </c>
      <c r="V104" s="1" t="e">
        <f>Balance_Over</f>
        <v>#N/A</v>
      </c>
      <c r="W104" s="1" t="e">
        <f>Interest_Over</f>
        <v>#N/A</v>
      </c>
      <c r="X104" s="1" t="e">
        <f>YearlySavings_Over</f>
        <v>#N/A</v>
      </c>
      <c r="Y104" s="1" t="e">
        <f>DesiredRetirementIncome</f>
        <v>#N/A</v>
      </c>
      <c r="Z104" s="1" t="e">
        <f>PensionIncome_Over</f>
        <v>#N/A</v>
      </c>
      <c r="AA104" s="1" t="e">
        <f>EndBalance</f>
        <v>#N/A</v>
      </c>
      <c r="AD104" s="1" t="e">
        <f>IF(Calculations!B104&lt;DesiredRetirementAge,K104,NA())</f>
        <v>#N/A</v>
      </c>
      <c r="AE104" s="1" t="e">
        <f>IF(Calculations!B104&gt;=(DesiredRetirementAge-1),K104,NA())</f>
        <v>#N/A</v>
      </c>
      <c r="AF104" s="1"/>
      <c r="AH104" s="1" t="e">
        <f t="shared" si="1"/>
        <v>#N/A</v>
      </c>
    </row>
    <row r="105" spans="2:34" x14ac:dyDescent="0.25">
      <c r="B105" t="e">
        <f>Age</f>
        <v>#N/A</v>
      </c>
      <c r="C105" s="1" t="e">
        <f>Salary</f>
        <v>#N/A</v>
      </c>
      <c r="D105" s="1"/>
      <c r="E105" s="1"/>
      <c r="F105" s="1" t="e">
        <f>Balance</f>
        <v>#N/A</v>
      </c>
      <c r="G105" s="1" t="e">
        <f>Interest</f>
        <v>#N/A</v>
      </c>
      <c r="H105" s="1" t="e">
        <f>YearlySavings</f>
        <v>#N/A</v>
      </c>
      <c r="I105" s="1" t="e">
        <f>DesiredRetirementIncome</f>
        <v>#N/A</v>
      </c>
      <c r="J105" s="1" t="e">
        <f>PensionIncome</f>
        <v>#N/A</v>
      </c>
      <c r="K105" s="1" t="e">
        <f>EndBalance</f>
        <v>#N/A</v>
      </c>
      <c r="N105" s="1" t="e">
        <f>Balance_Under</f>
        <v>#N/A</v>
      </c>
      <c r="O105" s="1" t="e">
        <f>Interest_Under</f>
        <v>#N/A</v>
      </c>
      <c r="P105" s="1" t="e">
        <f>YearlySavings_Under</f>
        <v>#N/A</v>
      </c>
      <c r="Q105" s="1" t="e">
        <f>DesiredRetirementIncome</f>
        <v>#N/A</v>
      </c>
      <c r="R105" s="1" t="e">
        <f>PensionIncome_Under</f>
        <v>#N/A</v>
      </c>
      <c r="S105" s="1" t="e">
        <f>EndBalance</f>
        <v>#N/A</v>
      </c>
      <c r="V105" s="1" t="e">
        <f>Balance_Over</f>
        <v>#N/A</v>
      </c>
      <c r="W105" s="1" t="e">
        <f>Interest_Over</f>
        <v>#N/A</v>
      </c>
      <c r="X105" s="1" t="e">
        <f>YearlySavings_Over</f>
        <v>#N/A</v>
      </c>
      <c r="Y105" s="1" t="e">
        <f>DesiredRetirementIncome</f>
        <v>#N/A</v>
      </c>
      <c r="Z105" s="1" t="e">
        <f>PensionIncome_Over</f>
        <v>#N/A</v>
      </c>
      <c r="AA105" s="1" t="e">
        <f>EndBalance</f>
        <v>#N/A</v>
      </c>
      <c r="AD105" s="1" t="e">
        <f>IF(Calculations!B105&lt;DesiredRetirementAge,K105,NA())</f>
        <v>#N/A</v>
      </c>
      <c r="AE105" s="1" t="e">
        <f>IF(Calculations!B105&gt;=(DesiredRetirementAge-1),K105,NA())</f>
        <v>#N/A</v>
      </c>
      <c r="AF105" s="1"/>
      <c r="AH105" s="1" t="e">
        <f t="shared" si="1"/>
        <v>#N/A</v>
      </c>
    </row>
    <row r="106" spans="2:34" x14ac:dyDescent="0.25">
      <c r="B106" t="e">
        <f>Age</f>
        <v>#N/A</v>
      </c>
      <c r="C106" s="1" t="e">
        <f>Salary</f>
        <v>#N/A</v>
      </c>
      <c r="D106" s="1"/>
      <c r="E106" s="1"/>
      <c r="F106" s="1" t="e">
        <f>Balance</f>
        <v>#N/A</v>
      </c>
      <c r="G106" s="1" t="e">
        <f>Interest</f>
        <v>#N/A</v>
      </c>
      <c r="H106" s="1" t="e">
        <f>YearlySavings</f>
        <v>#N/A</v>
      </c>
      <c r="I106" s="1" t="e">
        <f>DesiredRetirementIncome</f>
        <v>#N/A</v>
      </c>
      <c r="J106" s="1" t="e">
        <f>PensionIncome</f>
        <v>#N/A</v>
      </c>
      <c r="K106" s="1" t="e">
        <f>EndBalance</f>
        <v>#N/A</v>
      </c>
      <c r="N106" s="1" t="e">
        <f>Balance_Under</f>
        <v>#N/A</v>
      </c>
      <c r="O106" s="1" t="e">
        <f>Interest_Under</f>
        <v>#N/A</v>
      </c>
      <c r="P106" s="1" t="e">
        <f>YearlySavings_Under</f>
        <v>#N/A</v>
      </c>
      <c r="Q106" s="1" t="e">
        <f>DesiredRetirementIncome</f>
        <v>#N/A</v>
      </c>
      <c r="R106" s="1" t="e">
        <f>PensionIncome_Under</f>
        <v>#N/A</v>
      </c>
      <c r="S106" s="1" t="e">
        <f>EndBalance</f>
        <v>#N/A</v>
      </c>
      <c r="V106" s="1" t="e">
        <f>Balance_Over</f>
        <v>#N/A</v>
      </c>
      <c r="W106" s="1" t="e">
        <f>Interest_Over</f>
        <v>#N/A</v>
      </c>
      <c r="X106" s="1" t="e">
        <f>YearlySavings_Over</f>
        <v>#N/A</v>
      </c>
      <c r="Y106" s="1" t="e">
        <f>DesiredRetirementIncome</f>
        <v>#N/A</v>
      </c>
      <c r="Z106" s="1" t="e">
        <f>PensionIncome_Over</f>
        <v>#N/A</v>
      </c>
      <c r="AA106" s="1" t="e">
        <f>EndBalance</f>
        <v>#N/A</v>
      </c>
      <c r="AD106" s="1" t="e">
        <f>IF(Calculations!B106&lt;DesiredRetirementAge,K106,NA())</f>
        <v>#N/A</v>
      </c>
      <c r="AE106" s="1" t="e">
        <f>IF(Calculations!B106&gt;=(DesiredRetirementAge-1),K106,NA())</f>
        <v>#N/A</v>
      </c>
      <c r="AF106" s="1"/>
      <c r="AH106" s="1" t="e">
        <f t="shared" si="1"/>
        <v>#N/A</v>
      </c>
    </row>
    <row r="107" spans="2:34" x14ac:dyDescent="0.25">
      <c r="B107" t="e">
        <f>Age</f>
        <v>#N/A</v>
      </c>
      <c r="C107" s="1" t="e">
        <f>Salary</f>
        <v>#N/A</v>
      </c>
      <c r="D107" s="1"/>
      <c r="E107" s="1"/>
      <c r="F107" s="1" t="e">
        <f>Balance</f>
        <v>#N/A</v>
      </c>
      <c r="G107" s="1" t="e">
        <f>Interest</f>
        <v>#N/A</v>
      </c>
      <c r="H107" s="1" t="e">
        <f>YearlySavings</f>
        <v>#N/A</v>
      </c>
      <c r="I107" s="1" t="e">
        <f>DesiredRetirementIncome</f>
        <v>#N/A</v>
      </c>
      <c r="J107" s="1" t="e">
        <f>PensionIncome</f>
        <v>#N/A</v>
      </c>
      <c r="K107" s="1" t="e">
        <f>EndBalance</f>
        <v>#N/A</v>
      </c>
      <c r="N107" s="1" t="e">
        <f>Balance_Under</f>
        <v>#N/A</v>
      </c>
      <c r="O107" s="1" t="e">
        <f>Interest_Under</f>
        <v>#N/A</v>
      </c>
      <c r="P107" s="1" t="e">
        <f>YearlySavings_Under</f>
        <v>#N/A</v>
      </c>
      <c r="Q107" s="1" t="e">
        <f>DesiredRetirementIncome</f>
        <v>#N/A</v>
      </c>
      <c r="R107" s="1" t="e">
        <f>PensionIncome_Under</f>
        <v>#N/A</v>
      </c>
      <c r="S107" s="1" t="e">
        <f>EndBalance</f>
        <v>#N/A</v>
      </c>
      <c r="V107" s="1" t="e">
        <f>Balance_Over</f>
        <v>#N/A</v>
      </c>
      <c r="W107" s="1" t="e">
        <f>Interest_Over</f>
        <v>#N/A</v>
      </c>
      <c r="X107" s="1" t="e">
        <f>YearlySavings_Over</f>
        <v>#N/A</v>
      </c>
      <c r="Y107" s="1" t="e">
        <f>DesiredRetirementIncome</f>
        <v>#N/A</v>
      </c>
      <c r="Z107" s="1" t="e">
        <f>PensionIncome_Over</f>
        <v>#N/A</v>
      </c>
      <c r="AA107" s="1" t="e">
        <f>EndBalance</f>
        <v>#N/A</v>
      </c>
      <c r="AD107" s="1" t="e">
        <f>IF(Calculations!B107&lt;DesiredRetirementAge,K107,NA())</f>
        <v>#N/A</v>
      </c>
      <c r="AE107" s="1" t="e">
        <f>IF(Calculations!B107&gt;=(DesiredRetirementAge-1),K107,NA())</f>
        <v>#N/A</v>
      </c>
      <c r="AF107" s="1"/>
      <c r="AH107" s="1" t="e">
        <f t="shared" si="1"/>
        <v>#N/A</v>
      </c>
    </row>
    <row r="108" spans="2:34" x14ac:dyDescent="0.25">
      <c r="B108" t="e">
        <f>Age</f>
        <v>#N/A</v>
      </c>
      <c r="C108" s="1" t="e">
        <f>Salary</f>
        <v>#N/A</v>
      </c>
      <c r="D108" s="1"/>
      <c r="E108" s="1"/>
      <c r="F108" s="1" t="e">
        <f>Balance</f>
        <v>#N/A</v>
      </c>
      <c r="G108" s="1" t="e">
        <f>Interest</f>
        <v>#N/A</v>
      </c>
      <c r="H108" s="1" t="e">
        <f>YearlySavings</f>
        <v>#N/A</v>
      </c>
      <c r="I108" s="1" t="e">
        <f>DesiredRetirementIncome</f>
        <v>#N/A</v>
      </c>
      <c r="J108" s="1" t="e">
        <f>PensionIncome</f>
        <v>#N/A</v>
      </c>
      <c r="K108" s="1" t="e">
        <f>EndBalance</f>
        <v>#N/A</v>
      </c>
      <c r="N108" s="1" t="e">
        <f>Balance_Under</f>
        <v>#N/A</v>
      </c>
      <c r="O108" s="1" t="e">
        <f>Interest_Under</f>
        <v>#N/A</v>
      </c>
      <c r="P108" s="1" t="e">
        <f>YearlySavings_Under</f>
        <v>#N/A</v>
      </c>
      <c r="Q108" s="1" t="e">
        <f>DesiredRetirementIncome</f>
        <v>#N/A</v>
      </c>
      <c r="R108" s="1" t="e">
        <f>PensionIncome_Under</f>
        <v>#N/A</v>
      </c>
      <c r="S108" s="1" t="e">
        <f>EndBalance</f>
        <v>#N/A</v>
      </c>
      <c r="V108" s="1" t="e">
        <f>Balance_Over</f>
        <v>#N/A</v>
      </c>
      <c r="W108" s="1" t="e">
        <f>Interest_Over</f>
        <v>#N/A</v>
      </c>
      <c r="X108" s="1" t="e">
        <f>YearlySavings_Over</f>
        <v>#N/A</v>
      </c>
      <c r="Y108" s="1" t="e">
        <f>DesiredRetirementIncome</f>
        <v>#N/A</v>
      </c>
      <c r="Z108" s="1" t="e">
        <f>PensionIncome_Over</f>
        <v>#N/A</v>
      </c>
      <c r="AA108" s="1" t="e">
        <f>EndBalance</f>
        <v>#N/A</v>
      </c>
      <c r="AD108" s="1" t="e">
        <f>IF(Calculations!B108&lt;DesiredRetirementAge,K108,NA())</f>
        <v>#N/A</v>
      </c>
      <c r="AE108" s="1" t="e">
        <f>IF(Calculations!B108&gt;=(DesiredRetirementAge-1),K108,NA())</f>
        <v>#N/A</v>
      </c>
      <c r="AF108" s="1"/>
      <c r="AH108" s="1" t="e">
        <f t="shared" si="1"/>
        <v>#N/A</v>
      </c>
    </row>
    <row r="109" spans="2:34" x14ac:dyDescent="0.25">
      <c r="B109" t="e">
        <f>Age</f>
        <v>#N/A</v>
      </c>
      <c r="C109" s="1" t="e">
        <f>Salary</f>
        <v>#N/A</v>
      </c>
      <c r="D109" s="1"/>
      <c r="E109" s="1"/>
      <c r="F109" s="1" t="e">
        <f>Balance</f>
        <v>#N/A</v>
      </c>
      <c r="G109" s="1" t="e">
        <f>Interest</f>
        <v>#N/A</v>
      </c>
      <c r="H109" s="1" t="e">
        <f>YearlySavings</f>
        <v>#N/A</v>
      </c>
      <c r="I109" s="1" t="e">
        <f>DesiredRetirementIncome</f>
        <v>#N/A</v>
      </c>
      <c r="J109" s="1" t="e">
        <f>PensionIncome</f>
        <v>#N/A</v>
      </c>
      <c r="K109" s="1" t="e">
        <f>EndBalance</f>
        <v>#N/A</v>
      </c>
      <c r="N109" s="1" t="e">
        <f>Balance_Under</f>
        <v>#N/A</v>
      </c>
      <c r="O109" s="1" t="e">
        <f>Interest_Under</f>
        <v>#N/A</v>
      </c>
      <c r="P109" s="1" t="e">
        <f>YearlySavings_Under</f>
        <v>#N/A</v>
      </c>
      <c r="Q109" s="1" t="e">
        <f>DesiredRetirementIncome</f>
        <v>#N/A</v>
      </c>
      <c r="R109" s="1" t="e">
        <f>PensionIncome_Under</f>
        <v>#N/A</v>
      </c>
      <c r="S109" s="1" t="e">
        <f>EndBalance</f>
        <v>#N/A</v>
      </c>
      <c r="V109" s="1" t="e">
        <f>Balance_Over</f>
        <v>#N/A</v>
      </c>
      <c r="W109" s="1" t="e">
        <f>Interest_Over</f>
        <v>#N/A</v>
      </c>
      <c r="X109" s="1" t="e">
        <f>YearlySavings_Over</f>
        <v>#N/A</v>
      </c>
      <c r="Y109" s="1" t="e">
        <f>DesiredRetirementIncome</f>
        <v>#N/A</v>
      </c>
      <c r="Z109" s="1" t="e">
        <f>PensionIncome_Over</f>
        <v>#N/A</v>
      </c>
      <c r="AA109" s="1" t="e">
        <f>EndBalance</f>
        <v>#N/A</v>
      </c>
      <c r="AD109" s="1" t="e">
        <f>IF(Calculations!B109&lt;DesiredRetirementAge,K109,NA())</f>
        <v>#N/A</v>
      </c>
      <c r="AE109" s="1" t="e">
        <f>IF(Calculations!B109&gt;=(DesiredRetirementAge-1),K109,NA())</f>
        <v>#N/A</v>
      </c>
      <c r="AF109" s="1"/>
      <c r="AH109" s="1" t="e">
        <f t="shared" si="1"/>
        <v>#N/A</v>
      </c>
    </row>
    <row r="110" spans="2:34" x14ac:dyDescent="0.25">
      <c r="B110" t="e">
        <f>Age</f>
        <v>#N/A</v>
      </c>
      <c r="C110" s="1" t="e">
        <f>Salary</f>
        <v>#N/A</v>
      </c>
      <c r="D110" s="1"/>
      <c r="E110" s="1"/>
      <c r="F110" s="1" t="e">
        <f>Balance</f>
        <v>#N/A</v>
      </c>
      <c r="G110" s="1" t="e">
        <f>Interest</f>
        <v>#N/A</v>
      </c>
      <c r="H110" s="1" t="e">
        <f>YearlySavings</f>
        <v>#N/A</v>
      </c>
      <c r="I110" s="1" t="e">
        <f>DesiredRetirementIncome</f>
        <v>#N/A</v>
      </c>
      <c r="J110" s="1" t="e">
        <f>PensionIncome</f>
        <v>#N/A</v>
      </c>
      <c r="K110" s="1" t="e">
        <f>EndBalance</f>
        <v>#N/A</v>
      </c>
      <c r="N110" s="1" t="e">
        <f>Balance_Under</f>
        <v>#N/A</v>
      </c>
      <c r="O110" s="1" t="e">
        <f>Interest_Under</f>
        <v>#N/A</v>
      </c>
      <c r="P110" s="1" t="e">
        <f>YearlySavings_Under</f>
        <v>#N/A</v>
      </c>
      <c r="Q110" s="1" t="e">
        <f>DesiredRetirementIncome</f>
        <v>#N/A</v>
      </c>
      <c r="R110" s="1" t="e">
        <f>PensionIncome_Under</f>
        <v>#N/A</v>
      </c>
      <c r="S110" s="1" t="e">
        <f>EndBalance</f>
        <v>#N/A</v>
      </c>
      <c r="V110" s="1" t="e">
        <f>Balance_Over</f>
        <v>#N/A</v>
      </c>
      <c r="W110" s="1" t="e">
        <f>Interest_Over</f>
        <v>#N/A</v>
      </c>
      <c r="X110" s="1" t="e">
        <f>YearlySavings_Over</f>
        <v>#N/A</v>
      </c>
      <c r="Y110" s="1" t="e">
        <f>DesiredRetirementIncome</f>
        <v>#N/A</v>
      </c>
      <c r="Z110" s="1" t="e">
        <f>PensionIncome_Over</f>
        <v>#N/A</v>
      </c>
      <c r="AA110" s="1" t="e">
        <f>EndBalance</f>
        <v>#N/A</v>
      </c>
      <c r="AD110" s="1" t="e">
        <f>IF(Calculations!B110&lt;DesiredRetirementAge,K110,NA())</f>
        <v>#N/A</v>
      </c>
      <c r="AE110" s="1" t="e">
        <f>IF(Calculations!B110&gt;=(DesiredRetirementAge-1),K110,NA())</f>
        <v>#N/A</v>
      </c>
      <c r="AF110" s="1"/>
      <c r="AH110" s="1" t="e">
        <f t="shared" si="1"/>
        <v>#N/A</v>
      </c>
    </row>
    <row r="111" spans="2:34" x14ac:dyDescent="0.25">
      <c r="B111" t="e">
        <f>Age</f>
        <v>#N/A</v>
      </c>
      <c r="C111" s="1" t="e">
        <f>Salary</f>
        <v>#N/A</v>
      </c>
      <c r="D111" s="1"/>
      <c r="E111" s="1"/>
      <c r="F111" s="1" t="e">
        <f>Balance</f>
        <v>#N/A</v>
      </c>
      <c r="G111" s="1" t="e">
        <f>Interest</f>
        <v>#N/A</v>
      </c>
      <c r="H111" s="1" t="e">
        <f>YearlySavings</f>
        <v>#N/A</v>
      </c>
      <c r="I111" s="1" t="e">
        <f>DesiredRetirementIncome</f>
        <v>#N/A</v>
      </c>
      <c r="J111" s="1" t="e">
        <f>PensionIncome</f>
        <v>#N/A</v>
      </c>
      <c r="K111" s="1" t="e">
        <f>EndBalance</f>
        <v>#N/A</v>
      </c>
      <c r="N111" s="1" t="e">
        <f>Balance_Under</f>
        <v>#N/A</v>
      </c>
      <c r="O111" s="1" t="e">
        <f>Interest_Under</f>
        <v>#N/A</v>
      </c>
      <c r="P111" s="1" t="e">
        <f>YearlySavings_Under</f>
        <v>#N/A</v>
      </c>
      <c r="Q111" s="1" t="e">
        <f>DesiredRetirementIncome</f>
        <v>#N/A</v>
      </c>
      <c r="R111" s="1" t="e">
        <f>PensionIncome_Under</f>
        <v>#N/A</v>
      </c>
      <c r="S111" s="1" t="e">
        <f>EndBalance</f>
        <v>#N/A</v>
      </c>
      <c r="V111" s="1" t="e">
        <f>Balance_Over</f>
        <v>#N/A</v>
      </c>
      <c r="W111" s="1" t="e">
        <f>Interest_Over</f>
        <v>#N/A</v>
      </c>
      <c r="X111" s="1" t="e">
        <f>YearlySavings_Over</f>
        <v>#N/A</v>
      </c>
      <c r="Y111" s="1" t="e">
        <f>DesiredRetirementIncome</f>
        <v>#N/A</v>
      </c>
      <c r="Z111" s="1" t="e">
        <f>PensionIncome_Over</f>
        <v>#N/A</v>
      </c>
      <c r="AA111" s="1" t="e">
        <f>EndBalance</f>
        <v>#N/A</v>
      </c>
      <c r="AD111" s="1" t="e">
        <f>IF(Calculations!B111&lt;DesiredRetirementAge,K111,NA())</f>
        <v>#N/A</v>
      </c>
      <c r="AE111" s="1" t="e">
        <f>IF(Calculations!B111&gt;=(DesiredRetirementAge-1),K111,NA())</f>
        <v>#N/A</v>
      </c>
      <c r="AF111" s="1"/>
      <c r="AH111" s="1" t="e">
        <f t="shared" si="1"/>
        <v>#N/A</v>
      </c>
    </row>
    <row r="112" spans="2:34" x14ac:dyDescent="0.25">
      <c r="B112" t="e">
        <f>Age</f>
        <v>#N/A</v>
      </c>
      <c r="C112" s="1" t="e">
        <f>Salary</f>
        <v>#N/A</v>
      </c>
      <c r="D112" s="1"/>
      <c r="E112" s="1"/>
      <c r="F112" s="1" t="e">
        <f>Balance</f>
        <v>#N/A</v>
      </c>
      <c r="G112" s="1" t="e">
        <f>Interest</f>
        <v>#N/A</v>
      </c>
      <c r="H112" s="1" t="e">
        <f>YearlySavings</f>
        <v>#N/A</v>
      </c>
      <c r="I112" s="1" t="e">
        <f>DesiredRetirementIncome</f>
        <v>#N/A</v>
      </c>
      <c r="J112" s="1" t="e">
        <f>PensionIncome</f>
        <v>#N/A</v>
      </c>
      <c r="K112" s="1" t="e">
        <f>EndBalance</f>
        <v>#N/A</v>
      </c>
      <c r="N112" s="1" t="e">
        <f>Balance_Under</f>
        <v>#N/A</v>
      </c>
      <c r="O112" s="1" t="e">
        <f>Interest_Under</f>
        <v>#N/A</v>
      </c>
      <c r="P112" s="1" t="e">
        <f>YearlySavings_Under</f>
        <v>#N/A</v>
      </c>
      <c r="Q112" s="1" t="e">
        <f>DesiredRetirementIncome</f>
        <v>#N/A</v>
      </c>
      <c r="R112" s="1" t="e">
        <f>PensionIncome_Under</f>
        <v>#N/A</v>
      </c>
      <c r="S112" s="1" t="e">
        <f>EndBalance</f>
        <v>#N/A</v>
      </c>
      <c r="V112" s="1" t="e">
        <f>Balance_Over</f>
        <v>#N/A</v>
      </c>
      <c r="W112" s="1" t="e">
        <f>Interest_Over</f>
        <v>#N/A</v>
      </c>
      <c r="X112" s="1" t="e">
        <f>YearlySavings_Over</f>
        <v>#N/A</v>
      </c>
      <c r="Y112" s="1" t="e">
        <f>DesiredRetirementIncome</f>
        <v>#N/A</v>
      </c>
      <c r="Z112" s="1" t="e">
        <f>PensionIncome_Over</f>
        <v>#N/A</v>
      </c>
      <c r="AA112" s="1" t="e">
        <f>EndBalance</f>
        <v>#N/A</v>
      </c>
      <c r="AD112" s="1" t="e">
        <f>IF(Calculations!B112&lt;DesiredRetirementAge,K112,NA())</f>
        <v>#N/A</v>
      </c>
      <c r="AE112" s="1" t="e">
        <f>IF(Calculations!B112&gt;=(DesiredRetirementAge-1),K112,NA())</f>
        <v>#N/A</v>
      </c>
      <c r="AF112" s="1"/>
      <c r="AH112" s="1" t="e">
        <f t="shared" si="1"/>
        <v>#N/A</v>
      </c>
    </row>
    <row r="113" spans="2:34" x14ac:dyDescent="0.25">
      <c r="B113" t="e">
        <f>Age</f>
        <v>#N/A</v>
      </c>
      <c r="C113" s="1" t="e">
        <f>Salary</f>
        <v>#N/A</v>
      </c>
      <c r="D113" s="1"/>
      <c r="E113" s="1"/>
      <c r="F113" s="1" t="e">
        <f>Balance</f>
        <v>#N/A</v>
      </c>
      <c r="G113" s="1" t="e">
        <f>Interest</f>
        <v>#N/A</v>
      </c>
      <c r="H113" s="1" t="e">
        <f>YearlySavings</f>
        <v>#N/A</v>
      </c>
      <c r="I113" s="1" t="e">
        <f>DesiredRetirementIncome</f>
        <v>#N/A</v>
      </c>
      <c r="J113" s="1" t="e">
        <f>PensionIncome</f>
        <v>#N/A</v>
      </c>
      <c r="K113" s="1" t="e">
        <f>EndBalance</f>
        <v>#N/A</v>
      </c>
      <c r="N113" s="1" t="e">
        <f>Balance_Under</f>
        <v>#N/A</v>
      </c>
      <c r="O113" s="1" t="e">
        <f>Interest_Under</f>
        <v>#N/A</v>
      </c>
      <c r="P113" s="1" t="e">
        <f>YearlySavings_Under</f>
        <v>#N/A</v>
      </c>
      <c r="Q113" s="1" t="e">
        <f>DesiredRetirementIncome</f>
        <v>#N/A</v>
      </c>
      <c r="R113" s="1" t="e">
        <f>PensionIncome_Under</f>
        <v>#N/A</v>
      </c>
      <c r="S113" s="1" t="e">
        <f>EndBalance</f>
        <v>#N/A</v>
      </c>
      <c r="V113" s="1" t="e">
        <f>Balance_Over</f>
        <v>#N/A</v>
      </c>
      <c r="W113" s="1" t="e">
        <f>Interest_Over</f>
        <v>#N/A</v>
      </c>
      <c r="X113" s="1" t="e">
        <f>YearlySavings_Over</f>
        <v>#N/A</v>
      </c>
      <c r="Y113" s="1" t="e">
        <f>DesiredRetirementIncome</f>
        <v>#N/A</v>
      </c>
      <c r="Z113" s="1" t="e">
        <f>PensionIncome_Over</f>
        <v>#N/A</v>
      </c>
      <c r="AA113" s="1" t="e">
        <f>EndBalance</f>
        <v>#N/A</v>
      </c>
      <c r="AD113" s="1" t="e">
        <f>IF(Calculations!B113&lt;DesiredRetirementAge,K113,NA())</f>
        <v>#N/A</v>
      </c>
      <c r="AE113" s="1" t="e">
        <f>IF(Calculations!B113&gt;=(DesiredRetirementAge-1),K113,NA())</f>
        <v>#N/A</v>
      </c>
      <c r="AF113" s="1"/>
      <c r="AH113" s="1" t="e">
        <f t="shared" si="1"/>
        <v>#N/A</v>
      </c>
    </row>
    <row r="114" spans="2:34" x14ac:dyDescent="0.25">
      <c r="B114" t="e">
        <f>Age</f>
        <v>#N/A</v>
      </c>
      <c r="C114" s="1" t="e">
        <f>Salary</f>
        <v>#N/A</v>
      </c>
      <c r="D114" s="1"/>
      <c r="E114" s="1"/>
      <c r="F114" s="1" t="e">
        <f>Balance</f>
        <v>#N/A</v>
      </c>
      <c r="G114" s="1" t="e">
        <f>Interest</f>
        <v>#N/A</v>
      </c>
      <c r="H114" s="1" t="e">
        <f>YearlySavings</f>
        <v>#N/A</v>
      </c>
      <c r="I114" s="1" t="e">
        <f>DesiredRetirementIncome</f>
        <v>#N/A</v>
      </c>
      <c r="J114" s="1" t="e">
        <f>PensionIncome</f>
        <v>#N/A</v>
      </c>
      <c r="K114" s="1" t="e">
        <f>EndBalance</f>
        <v>#N/A</v>
      </c>
      <c r="N114" s="1" t="e">
        <f>Balance_Under</f>
        <v>#N/A</v>
      </c>
      <c r="O114" s="1" t="e">
        <f>Interest_Under</f>
        <v>#N/A</v>
      </c>
      <c r="P114" s="1" t="e">
        <f>YearlySavings_Under</f>
        <v>#N/A</v>
      </c>
      <c r="Q114" s="1" t="e">
        <f>DesiredRetirementIncome</f>
        <v>#N/A</v>
      </c>
      <c r="R114" s="1" t="e">
        <f>PensionIncome_Under</f>
        <v>#N/A</v>
      </c>
      <c r="S114" s="1" t="e">
        <f>EndBalance</f>
        <v>#N/A</v>
      </c>
      <c r="V114" s="1" t="e">
        <f>Balance_Over</f>
        <v>#N/A</v>
      </c>
      <c r="W114" s="1" t="e">
        <f>Interest_Over</f>
        <v>#N/A</v>
      </c>
      <c r="X114" s="1" t="e">
        <f>YearlySavings_Over</f>
        <v>#N/A</v>
      </c>
      <c r="Y114" s="1" t="e">
        <f>DesiredRetirementIncome</f>
        <v>#N/A</v>
      </c>
      <c r="Z114" s="1" t="e">
        <f>PensionIncome_Over</f>
        <v>#N/A</v>
      </c>
      <c r="AA114" s="1" t="e">
        <f>EndBalance</f>
        <v>#N/A</v>
      </c>
      <c r="AD114" s="1" t="e">
        <f>IF(Calculations!B114&lt;DesiredRetirementAge,K114,NA())</f>
        <v>#N/A</v>
      </c>
      <c r="AE114" s="1" t="e">
        <f>IF(Calculations!B114&gt;=(DesiredRetirementAge-1),K114,NA())</f>
        <v>#N/A</v>
      </c>
      <c r="AF114" s="1"/>
      <c r="AH114" s="1" t="e">
        <f t="shared" si="1"/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35</vt:i4>
      </vt:variant>
    </vt:vector>
  </HeadingPairs>
  <TitlesOfParts>
    <vt:vector size="37" baseType="lpstr">
      <vt:lpstr>Retirement Planner</vt:lpstr>
      <vt:lpstr>Calculations</vt:lpstr>
      <vt:lpstr>AnnualPenionsBenefitsAtRetirement</vt:lpstr>
      <vt:lpstr>AnnualPensionBenefitAfterRetirementIncreasesPercentage</vt:lpstr>
      <vt:lpstr>AnnualPensionBenefitAmountUncertaintyPercentage</vt:lpstr>
      <vt:lpstr>AnnualPensionCenefitIncreasesUncertaintyPercentage</vt:lpstr>
      <vt:lpstr>AnnualSavingsAmountUncertaintyPercentage</vt:lpstr>
      <vt:lpstr>AnnualSavingsIncreasesUncertaintyPercentage</vt:lpstr>
      <vt:lpstr>ColumnTitleRegion1..I114.1</vt:lpstr>
      <vt:lpstr>CurrentAnnualIncome</vt:lpstr>
      <vt:lpstr>CurrentAnnualIncomeIncreasesPercentage</vt:lpstr>
      <vt:lpstr>CurrentAnnualSavingsAmount</vt:lpstr>
      <vt:lpstr>CurrentAnnualSavingsIncreasesPercentage</vt:lpstr>
      <vt:lpstr>CurrentRetirementSavingsBalance</vt:lpstr>
      <vt:lpstr>DesiredRetirementAge</vt:lpstr>
      <vt:lpstr>IncomeReplacementAtRetirementPercentage</vt:lpstr>
      <vt:lpstr>InvestmentReturnPostRetirementPercentage</vt:lpstr>
      <vt:lpstr>InvestmentReturnPreRetirementPercentage</vt:lpstr>
      <vt:lpstr>InvestmentReturnUncertaintyPercentage</vt:lpstr>
      <vt:lpstr>'Retirement Planner'!Print_Titles</vt:lpstr>
      <vt:lpstr>ResultsDisplay_Failure</vt:lpstr>
      <vt:lpstr>ResultsDisplay_Failure_1</vt:lpstr>
      <vt:lpstr>ResultsDisplay_Failure_2</vt:lpstr>
      <vt:lpstr>ResultsDisplay_Failure_3</vt:lpstr>
      <vt:lpstr>ResultsDisplay_Failure_4</vt:lpstr>
      <vt:lpstr>ResultsDisplay_Success</vt:lpstr>
      <vt:lpstr>ResultsDisplay_Success_1</vt:lpstr>
      <vt:lpstr>ResultsDisplay_Success_2</vt:lpstr>
      <vt:lpstr>ResultsDisplay_Success_3</vt:lpstr>
      <vt:lpstr>ResultsDisplay_Success_4</vt:lpstr>
      <vt:lpstr>ResultsDisplay_Success_5</vt:lpstr>
      <vt:lpstr>RowTitleRegion1..D12</vt:lpstr>
      <vt:lpstr>RowTitleRegion2..G11</vt:lpstr>
      <vt:lpstr>RowTitleRegion3..J10</vt:lpstr>
      <vt:lpstr>Success</vt:lpstr>
      <vt:lpstr>YearsOfRetirementIncome</vt:lpstr>
      <vt:lpstr>YourCurrentAge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Bonnie Spain</dc:creator>
  <cp:lastModifiedBy>Bonnie Spain</cp:lastModifiedBy>
  <dcterms:created xsi:type="dcterms:W3CDTF">2017-08-09T17:48:33Z</dcterms:created>
  <dcterms:modified xsi:type="dcterms:W3CDTF">2018-08-20T17:14:21Z</dcterms:modified>
</cp:coreProperties>
</file>